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serrazuriz\Desktop\Relaciones con Inversionistas\Cierre EEFF\3T18\"/>
    </mc:Choice>
  </mc:AlternateContent>
  <xr:revisionPtr revIDLastSave="0" documentId="8_{8567BFFD-A25F-4761-9E7B-470072FB2C68}" xr6:coauthVersionLast="31" xr6:coauthVersionMax="31" xr10:uidLastSave="{00000000-0000-0000-0000-000000000000}"/>
  <bookViews>
    <workbookView xWindow="0" yWindow="0" windowWidth="19200" windowHeight="6300" tabRatio="723" firstSheet="1" activeTab="7" xr2:uid="{00000000-000D-0000-FFFF-FFFF00000000}"/>
  </bookViews>
  <sheets>
    <sheet name="Physical Sales &amp; Gx." sheetId="6" r:id="rId1"/>
    <sheet name="Income Statement" sheetId="1" r:id="rId2"/>
    <sheet name="Operating Income" sheetId="2" r:id="rId3"/>
    <sheet name="Non-Operating Income" sheetId="3" r:id="rId4"/>
    <sheet name="Balance Sheet" sheetId="4" r:id="rId5"/>
    <sheet name="Cash Flow" sheetId="5" r:id="rId6"/>
    <sheet name="Main Debt Items" sheetId="7" r:id="rId7"/>
    <sheet name="Amortization Profile" sheetId="8" r:id="rId8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7" l="1"/>
  <c r="B23" i="7"/>
  <c r="B10" i="7"/>
  <c r="B9" i="7"/>
  <c r="C24" i="7" l="1"/>
  <c r="C23" i="7"/>
  <c r="C10" i="7"/>
  <c r="C9" i="7"/>
  <c r="B9" i="5"/>
  <c r="B28" i="5"/>
  <c r="C11" i="5"/>
  <c r="C12" i="5"/>
  <c r="C13" i="5"/>
  <c r="C14" i="5"/>
  <c r="C16" i="5"/>
  <c r="C30" i="5"/>
  <c r="C31" i="5"/>
  <c r="C32" i="5"/>
  <c r="C35" i="5"/>
  <c r="C33" i="5" l="1"/>
  <c r="L18" i="4" l="1"/>
  <c r="L12" i="4"/>
  <c r="L37" i="4"/>
  <c r="L31" i="4"/>
  <c r="B35" i="5" l="1"/>
  <c r="D35" i="5" s="1"/>
  <c r="B32" i="5"/>
  <c r="B31" i="5"/>
  <c r="B30" i="5"/>
  <c r="B16" i="5"/>
  <c r="B11" i="5"/>
  <c r="B13" i="5"/>
  <c r="B12" i="5"/>
  <c r="Z14" i="5"/>
  <c r="Z11" i="7"/>
  <c r="C11" i="7" s="1"/>
  <c r="Z25" i="7"/>
  <c r="C25" i="7" s="1"/>
  <c r="C16" i="4"/>
  <c r="C15" i="4"/>
  <c r="C14" i="4"/>
  <c r="C10" i="4"/>
  <c r="C9" i="4"/>
  <c r="C35" i="4"/>
  <c r="C34" i="4"/>
  <c r="C33" i="4"/>
  <c r="C29" i="4"/>
  <c r="C28" i="4"/>
  <c r="N37" i="4"/>
  <c r="N31" i="4"/>
  <c r="N18" i="4"/>
  <c r="N12" i="4"/>
  <c r="C46" i="3"/>
  <c r="C44" i="3"/>
  <c r="C42" i="3"/>
  <c r="C40" i="3"/>
  <c r="C36" i="3"/>
  <c r="C35" i="3"/>
  <c r="C34" i="3"/>
  <c r="C33" i="3"/>
  <c r="B46" i="3"/>
  <c r="B44" i="3"/>
  <c r="B42" i="3"/>
  <c r="B40" i="3"/>
  <c r="B38" i="3"/>
  <c r="B36" i="3"/>
  <c r="B35" i="3"/>
  <c r="B34" i="3"/>
  <c r="B33" i="3"/>
  <c r="C23" i="3"/>
  <c r="C21" i="3"/>
  <c r="C19" i="3"/>
  <c r="C17" i="3"/>
  <c r="C13" i="3"/>
  <c r="D13" i="3" s="1"/>
  <c r="C12" i="3"/>
  <c r="C11" i="3"/>
  <c r="C10" i="3"/>
  <c r="C9" i="3"/>
  <c r="B23" i="3"/>
  <c r="B21" i="3"/>
  <c r="B19" i="3"/>
  <c r="B17" i="3"/>
  <c r="B15" i="3"/>
  <c r="B13" i="3"/>
  <c r="B12" i="3"/>
  <c r="B11" i="3"/>
  <c r="B10" i="3"/>
  <c r="B9" i="3"/>
  <c r="Z38" i="3" l="1"/>
  <c r="C38" i="3" s="1"/>
  <c r="Z15" i="3"/>
  <c r="C15" i="3" s="1"/>
  <c r="D15" i="3" s="1"/>
  <c r="D35" i="1"/>
  <c r="B58" i="2"/>
  <c r="B57" i="2"/>
  <c r="B56" i="2"/>
  <c r="B52" i="2"/>
  <c r="B51" i="2"/>
  <c r="B50" i="2"/>
  <c r="B49" i="2"/>
  <c r="B48" i="2"/>
  <c r="B45" i="2"/>
  <c r="B44" i="2"/>
  <c r="B43" i="2"/>
  <c r="B42" i="2"/>
  <c r="B41" i="2"/>
  <c r="C52" i="2"/>
  <c r="C58" i="2"/>
  <c r="C57" i="2"/>
  <c r="C56" i="2"/>
  <c r="C51" i="2"/>
  <c r="C50" i="2"/>
  <c r="C49" i="2"/>
  <c r="C48" i="2"/>
  <c r="C47" i="2" s="1"/>
  <c r="C45" i="2"/>
  <c r="C44" i="2"/>
  <c r="C43" i="2"/>
  <c r="C42" i="2"/>
  <c r="C41" i="2"/>
  <c r="Z47" i="2"/>
  <c r="Z54" i="2" s="1"/>
  <c r="Z60" i="2" s="1"/>
  <c r="Z62" i="2" s="1"/>
  <c r="B28" i="2"/>
  <c r="B27" i="2"/>
  <c r="B26" i="2"/>
  <c r="B22" i="2"/>
  <c r="B21" i="2"/>
  <c r="B20" i="2"/>
  <c r="B19" i="2"/>
  <c r="B18" i="2"/>
  <c r="B17" i="2"/>
  <c r="B14" i="2"/>
  <c r="B13" i="2"/>
  <c r="B12" i="2"/>
  <c r="B11" i="2"/>
  <c r="B10" i="2"/>
  <c r="C28" i="2"/>
  <c r="C27" i="2"/>
  <c r="C26" i="2"/>
  <c r="C22" i="2"/>
  <c r="C21" i="2"/>
  <c r="C20" i="2"/>
  <c r="C19" i="2"/>
  <c r="C18" i="2"/>
  <c r="C17" i="2"/>
  <c r="C14" i="2"/>
  <c r="C13" i="2"/>
  <c r="C12" i="2"/>
  <c r="C11" i="2"/>
  <c r="C10" i="2"/>
  <c r="Z40" i="2"/>
  <c r="Z16" i="2"/>
  <c r="Z9" i="2"/>
  <c r="Z24" i="2" l="1"/>
  <c r="Z30" i="2" s="1"/>
  <c r="Z32" i="2" s="1"/>
  <c r="C49" i="6"/>
  <c r="C48" i="6"/>
  <c r="C44" i="6"/>
  <c r="C42" i="6"/>
  <c r="C41" i="6"/>
  <c r="B49" i="6"/>
  <c r="B48" i="6"/>
  <c r="B44" i="6"/>
  <c r="B42" i="6"/>
  <c r="B41" i="6"/>
  <c r="C27" i="6"/>
  <c r="D27" i="6" s="1"/>
  <c r="C26" i="6"/>
  <c r="C25" i="6"/>
  <c r="C23" i="6"/>
  <c r="C22" i="6"/>
  <c r="C21" i="6"/>
  <c r="C19" i="6"/>
  <c r="C15" i="6"/>
  <c r="C13" i="6"/>
  <c r="C12" i="6"/>
  <c r="C11" i="6"/>
  <c r="B27" i="6"/>
  <c r="B26" i="6"/>
  <c r="B25" i="6"/>
  <c r="B23" i="6"/>
  <c r="B22" i="6"/>
  <c r="B21" i="6"/>
  <c r="B19" i="6"/>
  <c r="B15" i="6"/>
  <c r="B13" i="6"/>
  <c r="B12" i="6"/>
  <c r="B11" i="6"/>
  <c r="Z51" i="6"/>
  <c r="Z46" i="6"/>
  <c r="Z39" i="6"/>
  <c r="Z9" i="6"/>
  <c r="Z29" i="6"/>
  <c r="Z24" i="6"/>
  <c r="Z20" i="6"/>
  <c r="Z17" i="6" l="1"/>
  <c r="Y25" i="7" l="1"/>
  <c r="Y11" i="7"/>
  <c r="Y14" i="5"/>
  <c r="D35" i="3"/>
  <c r="Y38" i="3" l="1"/>
  <c r="Y15" i="3"/>
  <c r="Y47" i="2"/>
  <c r="Y40" i="2"/>
  <c r="Y16" i="2"/>
  <c r="Y9" i="2"/>
  <c r="D29" i="1"/>
  <c r="Y51" i="6"/>
  <c r="Y46" i="6"/>
  <c r="X46" i="6"/>
  <c r="W46" i="6"/>
  <c r="Y39" i="6"/>
  <c r="Y29" i="6"/>
  <c r="Y24" i="6"/>
  <c r="Y20" i="6"/>
  <c r="Y9" i="6"/>
  <c r="Y17" i="6" l="1"/>
  <c r="Y24" i="2"/>
  <c r="Y30" i="2" s="1"/>
  <c r="Y32" i="2" s="1"/>
  <c r="Y54" i="2"/>
  <c r="Y60" i="2" s="1"/>
  <c r="Y62" i="2" s="1"/>
  <c r="B9" i="1" l="1"/>
  <c r="X25" i="7" l="1"/>
  <c r="X11" i="7"/>
  <c r="P37" i="5"/>
  <c r="Q37" i="5"/>
  <c r="R33" i="5"/>
  <c r="R37" i="5" s="1"/>
  <c r="S33" i="5"/>
  <c r="S37" i="5" s="1"/>
  <c r="T33" i="5"/>
  <c r="T37" i="5" s="1"/>
  <c r="U33" i="5"/>
  <c r="U37" i="5" s="1"/>
  <c r="V33" i="5"/>
  <c r="V37" i="5" s="1"/>
  <c r="W33" i="5"/>
  <c r="W37" i="5" s="1"/>
  <c r="X33" i="5"/>
  <c r="Q14" i="5"/>
  <c r="R14" i="5"/>
  <c r="S14" i="5"/>
  <c r="T14" i="5"/>
  <c r="T18" i="5" s="1"/>
  <c r="U14" i="5"/>
  <c r="U18" i="5" s="1"/>
  <c r="V14" i="5"/>
  <c r="V18" i="5" s="1"/>
  <c r="W14" i="5"/>
  <c r="X14" i="5"/>
  <c r="C37" i="4" l="1"/>
  <c r="B34" i="4"/>
  <c r="B35" i="4"/>
  <c r="B33" i="4"/>
  <c r="B29" i="4"/>
  <c r="B28" i="4"/>
  <c r="B16" i="4"/>
  <c r="B15" i="4"/>
  <c r="B14" i="4"/>
  <c r="B10" i="4"/>
  <c r="B9" i="4"/>
  <c r="X38" i="3"/>
  <c r="B37" i="4" l="1"/>
  <c r="D23" i="3"/>
  <c r="X15" i="3" l="1"/>
  <c r="D57" i="2" l="1"/>
  <c r="P47" i="2"/>
  <c r="Q47" i="2"/>
  <c r="R47" i="2"/>
  <c r="S47" i="2"/>
  <c r="T47" i="2"/>
  <c r="U47" i="2"/>
  <c r="V47" i="2"/>
  <c r="W47" i="2"/>
  <c r="P40" i="2"/>
  <c r="Q40" i="2"/>
  <c r="R40" i="2"/>
  <c r="S40" i="2"/>
  <c r="T40" i="2"/>
  <c r="U40" i="2"/>
  <c r="V40" i="2"/>
  <c r="W40" i="2"/>
  <c r="X47" i="2"/>
  <c r="X40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W16" i="2"/>
  <c r="X16" i="2"/>
  <c r="X24" i="2" s="1"/>
  <c r="X9" i="2"/>
  <c r="B37" i="1"/>
  <c r="C37" i="1"/>
  <c r="W24" i="2" l="1"/>
  <c r="O24" i="2"/>
  <c r="T24" i="2"/>
  <c r="P24" i="2"/>
  <c r="L24" i="2"/>
  <c r="H24" i="2"/>
  <c r="R54" i="2"/>
  <c r="S24" i="2"/>
  <c r="K24" i="2"/>
  <c r="U54" i="2"/>
  <c r="Q54" i="2"/>
  <c r="V54" i="2"/>
  <c r="V24" i="2"/>
  <c r="R24" i="2"/>
  <c r="N24" i="2"/>
  <c r="J24" i="2"/>
  <c r="T54" i="2"/>
  <c r="P54" i="2"/>
  <c r="U24" i="2"/>
  <c r="Q24" i="2"/>
  <c r="M24" i="2"/>
  <c r="I24" i="2"/>
  <c r="W54" i="2"/>
  <c r="S54" i="2"/>
  <c r="C40" i="2"/>
  <c r="C54" i="2" s="1"/>
  <c r="C60" i="2" s="1"/>
  <c r="C62" i="2" s="1"/>
  <c r="X54" i="2"/>
  <c r="I24" i="6" l="1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H24" i="6"/>
  <c r="I20" i="6"/>
  <c r="I17" i="6" s="1"/>
  <c r="J20" i="6"/>
  <c r="J17" i="6" s="1"/>
  <c r="K20" i="6"/>
  <c r="L20" i="6"/>
  <c r="M20" i="6"/>
  <c r="M17" i="6" s="1"/>
  <c r="N20" i="6"/>
  <c r="N17" i="6" s="1"/>
  <c r="O20" i="6"/>
  <c r="P20" i="6"/>
  <c r="Q20" i="6"/>
  <c r="Q17" i="6" s="1"/>
  <c r="R20" i="6"/>
  <c r="R17" i="6" s="1"/>
  <c r="S20" i="6"/>
  <c r="T20" i="6"/>
  <c r="U20" i="6"/>
  <c r="U17" i="6" s="1"/>
  <c r="V20" i="6"/>
  <c r="V17" i="6" s="1"/>
  <c r="W20" i="6"/>
  <c r="X20" i="6"/>
  <c r="H20" i="6"/>
  <c r="H17" i="6" s="1"/>
  <c r="W17" i="6" l="1"/>
  <c r="S17" i="6"/>
  <c r="O17" i="6"/>
  <c r="K17" i="6"/>
  <c r="X17" i="6"/>
  <c r="T17" i="6"/>
  <c r="P17" i="6"/>
  <c r="L17" i="6"/>
  <c r="C20" i="6"/>
  <c r="C24" i="6"/>
  <c r="B24" i="6"/>
  <c r="B29" i="6"/>
  <c r="X28" i="5"/>
  <c r="X37" i="5" s="1"/>
  <c r="Y28" i="5" s="1"/>
  <c r="Y37" i="5" s="1"/>
  <c r="Z28" i="5" s="1"/>
  <c r="M12" i="4"/>
  <c r="M18" i="4"/>
  <c r="M31" i="4"/>
  <c r="M37" i="4"/>
  <c r="X30" i="2"/>
  <c r="X32" i="2" s="1"/>
  <c r="X60" i="2"/>
  <c r="X62" i="2" s="1"/>
  <c r="X39" i="6"/>
  <c r="X9" i="6"/>
  <c r="X29" i="6"/>
  <c r="Z37" i="5" l="1"/>
  <c r="C28" i="5"/>
  <c r="C37" i="5" s="1"/>
  <c r="C17" i="6"/>
  <c r="B16" i="2"/>
  <c r="C9" i="2"/>
  <c r="B20" i="6"/>
  <c r="B17" i="6" s="1"/>
  <c r="D24" i="6"/>
  <c r="C9" i="6"/>
  <c r="D20" i="6" l="1"/>
  <c r="W30" i="2"/>
  <c r="W32" i="2" s="1"/>
  <c r="Z12" i="7" s="1"/>
  <c r="C12" i="7" l="1"/>
  <c r="Z13" i="7"/>
  <c r="C13" i="7" s="1"/>
  <c r="B33" i="5"/>
  <c r="B37" i="5" s="1"/>
  <c r="B14" i="5" l="1"/>
  <c r="B18" i="5" l="1"/>
  <c r="D14" i="5"/>
  <c r="B51" i="6"/>
  <c r="C46" i="6"/>
  <c r="B46" i="6"/>
  <c r="C29" i="6"/>
  <c r="D29" i="6" s="1"/>
  <c r="W11" i="7"/>
  <c r="B11" i="7" s="1"/>
  <c r="W25" i="7"/>
  <c r="B25" i="7" s="1"/>
  <c r="W9" i="5"/>
  <c r="W18" i="5" s="1"/>
  <c r="X9" i="5" s="1"/>
  <c r="X18" i="5" s="1"/>
  <c r="Y9" i="5" s="1"/>
  <c r="Y18" i="5" s="1"/>
  <c r="Z9" i="5" s="1"/>
  <c r="W9" i="6"/>
  <c r="W29" i="6"/>
  <c r="W39" i="6"/>
  <c r="J12" i="4"/>
  <c r="K12" i="4"/>
  <c r="C9" i="5" l="1"/>
  <c r="C18" i="5" s="1"/>
  <c r="Z18" i="5"/>
  <c r="B9" i="6"/>
  <c r="C51" i="6"/>
  <c r="D51" i="6" s="1"/>
  <c r="B39" i="6"/>
  <c r="C39" i="6"/>
  <c r="W60" i="2"/>
  <c r="W62" i="2" s="1"/>
  <c r="Z26" i="7" s="1"/>
  <c r="J18" i="4"/>
  <c r="K37" i="4"/>
  <c r="K18" i="4"/>
  <c r="C26" i="7" l="1"/>
  <c r="Z27" i="7"/>
  <c r="C27" i="7" s="1"/>
  <c r="D15" i="4"/>
  <c r="D16" i="4"/>
  <c r="I18" i="4"/>
  <c r="H18" i="4"/>
  <c r="I12" i="4" l="1"/>
  <c r="H12" i="4"/>
  <c r="B18" i="4" l="1"/>
  <c r="C18" i="4"/>
  <c r="B12" i="4"/>
  <c r="C12" i="4"/>
  <c r="I37" i="4" l="1"/>
  <c r="J37" i="4"/>
  <c r="H37" i="4"/>
  <c r="I31" i="4"/>
  <c r="J31" i="4"/>
  <c r="B31" i="4"/>
  <c r="C31" i="4"/>
  <c r="H31" i="4"/>
  <c r="Q11" i="7" l="1"/>
  <c r="R11" i="7"/>
  <c r="S11" i="7"/>
  <c r="T11" i="7"/>
  <c r="U11" i="7"/>
  <c r="V11" i="7"/>
  <c r="Q25" i="7" l="1"/>
  <c r="Q27" i="7" s="1"/>
  <c r="R25" i="7"/>
  <c r="R27" i="7" s="1"/>
  <c r="S25" i="7"/>
  <c r="T25" i="7"/>
  <c r="U25" i="7"/>
  <c r="V25" i="7"/>
  <c r="P25" i="7"/>
  <c r="P27" i="7" s="1"/>
  <c r="I11" i="7" l="1"/>
  <c r="I13" i="7" s="1"/>
  <c r="J11" i="7"/>
  <c r="J13" i="7" s="1"/>
  <c r="K11" i="7"/>
  <c r="L11" i="7"/>
  <c r="M11" i="7"/>
  <c r="N11" i="7"/>
  <c r="O11" i="7"/>
  <c r="P11" i="7"/>
  <c r="H11" i="7"/>
  <c r="H13" i="7" s="1"/>
  <c r="D10" i="7"/>
  <c r="D9" i="7"/>
  <c r="Q60" i="2"/>
  <c r="Q62" i="2" s="1"/>
  <c r="D44" i="2"/>
  <c r="D45" i="2"/>
  <c r="D58" i="2"/>
  <c r="D56" i="2"/>
  <c r="D49" i="2"/>
  <c r="D50" i="2"/>
  <c r="D52" i="2"/>
  <c r="D48" i="2"/>
  <c r="B47" i="2"/>
  <c r="B40" i="2"/>
  <c r="V30" i="2"/>
  <c r="V32" i="2" s="1"/>
  <c r="Y12" i="7" s="1"/>
  <c r="C16" i="2"/>
  <c r="D20" i="2"/>
  <c r="D21" i="2"/>
  <c r="D22" i="2"/>
  <c r="B9" i="2"/>
  <c r="D13" i="2"/>
  <c r="D14" i="2"/>
  <c r="D28" i="2"/>
  <c r="D27" i="2"/>
  <c r="D26" i="2"/>
  <c r="D19" i="2"/>
  <c r="D18" i="2"/>
  <c r="D17" i="2"/>
  <c r="D24" i="7"/>
  <c r="D23" i="7"/>
  <c r="Y13" i="7" l="1"/>
  <c r="U30" i="2"/>
  <c r="U32" i="2" s="1"/>
  <c r="X12" i="7" s="1"/>
  <c r="X13" i="7" s="1"/>
  <c r="Q30" i="2"/>
  <c r="Q32" i="2" s="1"/>
  <c r="M30" i="2"/>
  <c r="M32" i="2" s="1"/>
  <c r="I30" i="2"/>
  <c r="I32" i="2" s="1"/>
  <c r="R30" i="2"/>
  <c r="R32" i="2" s="1"/>
  <c r="R60" i="2"/>
  <c r="R62" i="2" s="1"/>
  <c r="T60" i="2"/>
  <c r="T62" i="2" s="1"/>
  <c r="P60" i="2"/>
  <c r="P62" i="2" s="1"/>
  <c r="D47" i="2"/>
  <c r="B54" i="2"/>
  <c r="B60" i="2" s="1"/>
  <c r="B62" i="2" s="1"/>
  <c r="B24" i="2"/>
  <c r="B30" i="2" s="1"/>
  <c r="B32" i="2" s="1"/>
  <c r="C24" i="2"/>
  <c r="S60" i="2"/>
  <c r="S62" i="2" s="1"/>
  <c r="V60" i="2"/>
  <c r="V62" i="2" s="1"/>
  <c r="U60" i="2"/>
  <c r="U62" i="2" s="1"/>
  <c r="N30" i="2"/>
  <c r="N32" i="2" s="1"/>
  <c r="J30" i="2"/>
  <c r="J32" i="2" s="1"/>
  <c r="T30" i="2"/>
  <c r="T32" i="2" s="1"/>
  <c r="P30" i="2"/>
  <c r="P32" i="2" s="1"/>
  <c r="L30" i="2"/>
  <c r="L32" i="2" s="1"/>
  <c r="H30" i="2"/>
  <c r="H32" i="2" s="1"/>
  <c r="S30" i="2"/>
  <c r="S32" i="2" s="1"/>
  <c r="O30" i="2"/>
  <c r="O32" i="2" s="1"/>
  <c r="K30" i="2"/>
  <c r="K32" i="2" s="1"/>
  <c r="D16" i="2"/>
  <c r="D25" i="7"/>
  <c r="Y26" i="7" l="1"/>
  <c r="Y27" i="7" s="1"/>
  <c r="X26" i="7"/>
  <c r="X27" i="7" s="1"/>
  <c r="U26" i="7"/>
  <c r="U27" i="7" s="1"/>
  <c r="K12" i="7"/>
  <c r="K13" i="7" s="1"/>
  <c r="N12" i="7"/>
  <c r="N13" i="7" s="1"/>
  <c r="O12" i="7"/>
  <c r="O13" i="7" s="1"/>
  <c r="W12" i="7"/>
  <c r="S26" i="7"/>
  <c r="S27" i="7" s="1"/>
  <c r="W26" i="7"/>
  <c r="M12" i="7"/>
  <c r="M13" i="7" s="1"/>
  <c r="L12" i="7"/>
  <c r="L13" i="7" s="1"/>
  <c r="V12" i="7"/>
  <c r="V13" i="7" s="1"/>
  <c r="T12" i="7"/>
  <c r="T13" i="7" s="1"/>
  <c r="U12" i="7"/>
  <c r="R12" i="7"/>
  <c r="R13" i="7" s="1"/>
  <c r="S12" i="7"/>
  <c r="S13" i="7" s="1"/>
  <c r="Q12" i="7"/>
  <c r="Q13" i="7" s="1"/>
  <c r="V26" i="7"/>
  <c r="V27" i="7" s="1"/>
  <c r="P12" i="7"/>
  <c r="P13" i="7" s="1"/>
  <c r="T26" i="7"/>
  <c r="T27" i="7" s="1"/>
  <c r="C30" i="2"/>
  <c r="C32" i="2" s="1"/>
  <c r="D32" i="2" s="1"/>
  <c r="D54" i="2"/>
  <c r="D24" i="2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H2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H9" i="6"/>
  <c r="Q39" i="6"/>
  <c r="R39" i="6"/>
  <c r="S39" i="6"/>
  <c r="T39" i="6"/>
  <c r="U39" i="6"/>
  <c r="V39" i="6"/>
  <c r="P39" i="6"/>
  <c r="D48" i="6"/>
  <c r="D46" i="6"/>
  <c r="D44" i="6"/>
  <c r="D42" i="6"/>
  <c r="D41" i="6"/>
  <c r="D39" i="6"/>
  <c r="D23" i="6"/>
  <c r="D25" i="6"/>
  <c r="D22" i="6"/>
  <c r="D21" i="6"/>
  <c r="D19" i="6"/>
  <c r="D17" i="6"/>
  <c r="D15" i="6"/>
  <c r="D13" i="6"/>
  <c r="D12" i="6"/>
  <c r="D11" i="6"/>
  <c r="D9" i="6"/>
  <c r="W13" i="7" l="1"/>
  <c r="B13" i="7" s="1"/>
  <c r="B12" i="7"/>
  <c r="W27" i="7"/>
  <c r="B27" i="7" s="1"/>
  <c r="D27" i="7" s="1"/>
  <c r="B26" i="7"/>
  <c r="U13" i="7"/>
  <c r="D12" i="7"/>
  <c r="D26" i="7"/>
  <c r="D11" i="7"/>
  <c r="D13" i="7"/>
  <c r="D30" i="2"/>
  <c r="D62" i="2"/>
  <c r="D28" i="5"/>
  <c r="D37" i="5"/>
  <c r="D32" i="5" l="1"/>
  <c r="D31" i="5"/>
  <c r="D30" i="5"/>
  <c r="D18" i="5"/>
  <c r="D9" i="5"/>
  <c r="D13" i="5"/>
  <c r="D12" i="5"/>
  <c r="D11" i="5"/>
  <c r="D14" i="4" l="1"/>
  <c r="D10" i="4"/>
  <c r="D9" i="4"/>
  <c r="D37" i="4"/>
  <c r="D34" i="4"/>
  <c r="D35" i="4"/>
  <c r="D33" i="4"/>
  <c r="D29" i="4"/>
  <c r="D28" i="4"/>
  <c r="D31" i="4"/>
  <c r="D18" i="4"/>
  <c r="D12" i="4"/>
  <c r="D38" i="3"/>
  <c r="D36" i="3" l="1"/>
  <c r="D34" i="3"/>
  <c r="D33" i="3"/>
  <c r="D10" i="3"/>
  <c r="D12" i="3"/>
  <c r="D9" i="3"/>
  <c r="D21" i="3"/>
  <c r="D19" i="3"/>
  <c r="D17" i="3"/>
  <c r="D43" i="2"/>
  <c r="D42" i="2"/>
  <c r="D41" i="2"/>
  <c r="D11" i="2"/>
  <c r="D12" i="2"/>
  <c r="D10" i="2"/>
  <c r="D45" i="1"/>
  <c r="D41" i="1"/>
  <c r="D32" i="1"/>
  <c r="D34" i="1"/>
  <c r="D31" i="1"/>
  <c r="D37" i="1"/>
  <c r="D24" i="1"/>
  <c r="D25" i="1"/>
  <c r="D23" i="1"/>
  <c r="D14" i="1"/>
  <c r="D15" i="1"/>
  <c r="D16" i="1"/>
  <c r="D17" i="1"/>
  <c r="D18" i="1"/>
  <c r="D19" i="1"/>
  <c r="D10" i="1"/>
  <c r="D11" i="1"/>
  <c r="C9" i="1"/>
  <c r="B13" i="1"/>
  <c r="C13" i="1"/>
  <c r="C21" i="1" l="1"/>
  <c r="C27" i="1" s="1"/>
  <c r="C39" i="1" s="1"/>
  <c r="B21" i="1"/>
  <c r="D13" i="1"/>
  <c r="D40" i="2"/>
  <c r="D9" i="2"/>
  <c r="D9" i="1"/>
  <c r="C43" i="1" l="1"/>
  <c r="B27" i="1"/>
  <c r="D21" i="1"/>
  <c r="K31" i="4"/>
  <c r="D27" i="1" l="1"/>
  <c r="B39" i="1"/>
  <c r="B43" i="1" l="1"/>
  <c r="D43" i="1" s="1"/>
  <c r="D39" i="1"/>
</calcChain>
</file>

<file path=xl/sharedStrings.xml><?xml version="1.0" encoding="utf-8"?>
<sst xmlns="http://schemas.openxmlformats.org/spreadsheetml/2006/main" count="602" uniqueCount="115">
  <si>
    <t>US$ million</t>
  </si>
  <si>
    <t xml:space="preserve">COMPREHENSIVE INCOME STATEMENT </t>
  </si>
  <si>
    <t>Operating Income</t>
  </si>
  <si>
    <t>Sales</t>
  </si>
  <si>
    <t>Other Operating Income</t>
  </si>
  <si>
    <t>Raw Material and Consumables Used</t>
  </si>
  <si>
    <t>Transmission Tolls</t>
  </si>
  <si>
    <t>Energy and Capacity Purchases</t>
  </si>
  <si>
    <t>Gas Consumption</t>
  </si>
  <si>
    <t>Diesel Consumption</t>
  </si>
  <si>
    <t>Coal Consumption</t>
  </si>
  <si>
    <t>Other Operating  Expenses</t>
  </si>
  <si>
    <t>Gross Profit</t>
  </si>
  <si>
    <t>Personnel Expenses</t>
  </si>
  <si>
    <t>Other Expenses, by Nature</t>
  </si>
  <si>
    <t>Depreciation and Amortization Expenses</t>
  </si>
  <si>
    <t>Operating Income (Loss)</t>
  </si>
  <si>
    <t>EBITDA</t>
  </si>
  <si>
    <t>Financial Income</t>
  </si>
  <si>
    <t>Financial Expenses</t>
  </si>
  <si>
    <t>Exchange rate Differences</t>
  </si>
  <si>
    <t>Profit (Loss) of Companies Accounted for Using the Equity Method</t>
  </si>
  <si>
    <t>Other Profit (Loss)</t>
  </si>
  <si>
    <t>Non-Operating Income</t>
  </si>
  <si>
    <t>Profit (Loss) Before Taxes</t>
  </si>
  <si>
    <t>Income Tax Expense</t>
  </si>
  <si>
    <t>Profit (Loss) After Tax</t>
  </si>
  <si>
    <t>Profit (Loss) Controller</t>
  </si>
  <si>
    <t>Profit (Loss) Atributtable to Minority Interest</t>
  </si>
  <si>
    <t>Var (%)</t>
  </si>
  <si>
    <t>CHILE</t>
  </si>
  <si>
    <t>Regulated Customers Sales</t>
  </si>
  <si>
    <t>Nonregulated Customers Sales</t>
  </si>
  <si>
    <t>Energy and Capacity Sales</t>
  </si>
  <si>
    <t>VAR %</t>
  </si>
  <si>
    <t>ENERGY SALES</t>
  </si>
  <si>
    <t>PERÚ</t>
  </si>
  <si>
    <t>Sales to Other Generators</t>
  </si>
  <si>
    <t>NON-OPERATING INCOME</t>
  </si>
  <si>
    <t>BALANCE SHEET (MAIN ACCOUNTS)</t>
  </si>
  <si>
    <t>Current assets</t>
  </si>
  <si>
    <t>Non-current assets</t>
  </si>
  <si>
    <t xml:space="preserve">Current liabilities </t>
  </si>
  <si>
    <t xml:space="preserve">Non-current liabilities </t>
  </si>
  <si>
    <t xml:space="preserve">Total net equity </t>
  </si>
  <si>
    <t>TOTAL LIABILITIES AND NET EQUITY</t>
  </si>
  <si>
    <t>TOTAL ASSETS</t>
  </si>
  <si>
    <t>CONSOLIDATED</t>
  </si>
  <si>
    <t>3Q17</t>
  </si>
  <si>
    <t>2Q17</t>
  </si>
  <si>
    <t>1Q17</t>
  </si>
  <si>
    <t>4Q16</t>
  </si>
  <si>
    <t>3Q16</t>
  </si>
  <si>
    <t>2Q16</t>
  </si>
  <si>
    <t>1Q16</t>
  </si>
  <si>
    <t>1Q14</t>
  </si>
  <si>
    <t>2Q14</t>
  </si>
  <si>
    <t>3Q14</t>
  </si>
  <si>
    <t>4Q14</t>
  </si>
  <si>
    <t>1Q15</t>
  </si>
  <si>
    <t>2Q15</t>
  </si>
  <si>
    <t>3Q15</t>
  </si>
  <si>
    <t>4Q15</t>
  </si>
  <si>
    <t xml:space="preserve">Cash Equivalents, Beg. of Period </t>
  </si>
  <si>
    <t xml:space="preserve">Net cash flows provided by (used in) operating activities </t>
  </si>
  <si>
    <t xml:space="preserve">Net cash flows provided by (used in) financing activities </t>
  </si>
  <si>
    <t>Net Cash Flows for the Period</t>
  </si>
  <si>
    <t>Effects of exchange rate changes on cash and cash equivalents</t>
  </si>
  <si>
    <t xml:space="preserve">Cash Equivalents, End of Period </t>
  </si>
  <si>
    <t>-</t>
  </si>
  <si>
    <t>Net cash flows provided by (used in) investing activities</t>
  </si>
  <si>
    <t>Physical Sales</t>
  </si>
  <si>
    <t>(GWh)</t>
  </si>
  <si>
    <t>Total Physical Sales</t>
  </si>
  <si>
    <t>Regulated Customers</t>
  </si>
  <si>
    <t>Unregulated Customers</t>
  </si>
  <si>
    <t>Sales to the Spot Market</t>
  </si>
  <si>
    <t>Capacity Sales</t>
  </si>
  <si>
    <t>Total Generation</t>
  </si>
  <si>
    <t>Hydraulic</t>
  </si>
  <si>
    <t>Thermoelectric - Gas</t>
  </si>
  <si>
    <t>Spot Market Purchases</t>
  </si>
  <si>
    <t>Sales - Purchases to the Spot Market</t>
  </si>
  <si>
    <t>Customers Under Contract</t>
  </si>
  <si>
    <t>Gross Financial Debt</t>
  </si>
  <si>
    <t>Financial Investments</t>
  </si>
  <si>
    <t>Net Debt</t>
  </si>
  <si>
    <t>EBITDA LTM</t>
  </si>
  <si>
    <t>MAIN DEBT ITEMS</t>
  </si>
  <si>
    <t>PHYSICAL SALES</t>
  </si>
  <si>
    <t>OPERATING INCOME</t>
  </si>
  <si>
    <t>RAW MATERIALS AND CONSUMABLES USED</t>
  </si>
  <si>
    <t>GROSS PROFIT</t>
  </si>
  <si>
    <t>Other Operating Expenses</t>
  </si>
  <si>
    <t>Other Expenses, by nature</t>
  </si>
  <si>
    <t>OPERATING INCOME (LOSS)</t>
  </si>
  <si>
    <t>Net Debt/EBITDA LTM (x)</t>
  </si>
  <si>
    <t>Non-current liabilities</t>
  </si>
  <si>
    <t>Total equity</t>
  </si>
  <si>
    <t>4Q17</t>
  </si>
  <si>
    <t>DEC-17</t>
  </si>
  <si>
    <t>AMORTIZATION PROFILE</t>
  </si>
  <si>
    <t xml:space="preserve">Colbun </t>
  </si>
  <si>
    <t xml:space="preserve">Fenix </t>
  </si>
  <si>
    <t>1Q18</t>
  </si>
  <si>
    <t>Thermal</t>
  </si>
  <si>
    <t xml:space="preserve">    Gas</t>
  </si>
  <si>
    <t xml:space="preserve">    Diesel</t>
  </si>
  <si>
    <t xml:space="preserve">    Coal</t>
  </si>
  <si>
    <t>REVS</t>
  </si>
  <si>
    <t xml:space="preserve">    Solar</t>
  </si>
  <si>
    <t xml:space="preserve">    Wind Farm - Punta Palmeras</t>
  </si>
  <si>
    <t>2Q18</t>
  </si>
  <si>
    <t>3Q18</t>
  </si>
  <si>
    <t>SEP-18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</si>
</sst>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0.0"/>
    <numFmt numFmtId="167" formatCode="_(* #,##0.0_);_(* \(#,##0.0\);_(* &quot;-&quot;??_);_(@_)"/>
    <numFmt numFmtId="168" formatCode="_ * #,##0.0_ ;_ * \-#,##0.0_ ;_ * &quot;-&quot;_ ;_ @_ "/>
    <numFmt numFmtId="169" formatCode="_(* #,##0_);_(* \(#,##0\);_(* &quot;-&quot;??_);_(@_)"/>
    <numFmt numFmtId="170" formatCode="_(* #,##0.00_);_(* \(#,##0.00\);_(* &quot;-&quot;??_);_(@_)"/>
    <numFmt numFmtId="171" formatCode="0%_);\(0%\)"/>
    <numFmt numFmtId="172" formatCode="0.000"/>
    <numFmt numFmtId="173" formatCode="_ * #,##0.0_ ;_ * \-#,##0.0_ ;_ * &quot;-&quot;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34998626667073579"/>
      <name val="Trebuchet MS"/>
      <family val="2"/>
    </font>
    <font>
      <sz val="8"/>
      <color theme="1"/>
      <name val="Arial"/>
      <family val="2"/>
    </font>
    <font>
      <b/>
      <sz val="10"/>
      <color theme="0"/>
      <name val="Trebuchet MS"/>
      <family val="2"/>
    </font>
    <font>
      <b/>
      <sz val="18"/>
      <color theme="0"/>
      <name val="Calibri"/>
      <family val="2"/>
      <scheme val="minor"/>
    </font>
    <font>
      <b/>
      <sz val="10"/>
      <color theme="1" tint="0.34998626667073579"/>
      <name val="Trebuchet MS"/>
      <family val="2"/>
    </font>
    <font>
      <sz val="12"/>
      <name val="Times New Roman"/>
      <family val="1"/>
    </font>
    <font>
      <sz val="10"/>
      <name val="Arial"/>
      <family val="2"/>
    </font>
    <font>
      <sz val="10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74">
    <xf numFmtId="0" fontId="0" fillId="0" borderId="0" xfId="0"/>
    <xf numFmtId="0" fontId="2" fillId="3" borderId="0" xfId="0" applyFont="1" applyFill="1"/>
    <xf numFmtId="0" fontId="4" fillId="5" borderId="0" xfId="0" applyFont="1" applyFill="1" applyAlignment="1">
      <alignment horizontal="left"/>
    </xf>
    <xf numFmtId="0" fontId="4" fillId="4" borderId="0" xfId="0" applyFont="1" applyFill="1"/>
    <xf numFmtId="17" fontId="2" fillId="2" borderId="0" xfId="0" applyNumberFormat="1" applyFont="1" applyFill="1"/>
    <xf numFmtId="0" fontId="2" fillId="2" borderId="0" xfId="0" applyFont="1" applyFill="1"/>
    <xf numFmtId="0" fontId="4" fillId="5" borderId="0" xfId="0" applyFont="1" applyFill="1"/>
    <xf numFmtId="4" fontId="2" fillId="2" borderId="0" xfId="0" applyNumberFormat="1" applyFont="1" applyFill="1"/>
    <xf numFmtId="166" fontId="2" fillId="2" borderId="0" xfId="0" applyNumberFormat="1" applyFont="1" applyFill="1"/>
    <xf numFmtId="167" fontId="2" fillId="2" borderId="0" xfId="0" applyNumberFormat="1" applyFont="1" applyFill="1" applyBorder="1" applyAlignment="1">
      <alignment horizontal="right" vertical="center"/>
    </xf>
    <xf numFmtId="167" fontId="4" fillId="5" borderId="0" xfId="0" applyNumberFormat="1" applyFont="1" applyFill="1"/>
    <xf numFmtId="166" fontId="4" fillId="4" borderId="0" xfId="0" applyNumberFormat="1" applyFont="1" applyFill="1"/>
    <xf numFmtId="9" fontId="4" fillId="5" borderId="0" xfId="2" applyFont="1" applyFill="1"/>
    <xf numFmtId="9" fontId="2" fillId="2" borderId="0" xfId="2" applyFont="1" applyFill="1"/>
    <xf numFmtId="9" fontId="2" fillId="2" borderId="0" xfId="2" applyFont="1" applyFill="1" applyBorder="1" applyAlignment="1">
      <alignment horizontal="right" vertical="center"/>
    </xf>
    <xf numFmtId="0" fontId="5" fillId="6" borderId="0" xfId="0" applyFont="1" applyFill="1"/>
    <xf numFmtId="0" fontId="2" fillId="6" borderId="0" xfId="0" applyFont="1" applyFill="1"/>
    <xf numFmtId="168" fontId="2" fillId="2" borderId="0" xfId="1" applyNumberFormat="1" applyFont="1" applyFill="1"/>
    <xf numFmtId="168" fontId="2" fillId="3" borderId="0" xfId="1" applyNumberFormat="1" applyFont="1" applyFill="1"/>
    <xf numFmtId="168" fontId="4" fillId="5" borderId="0" xfId="1" applyNumberFormat="1" applyFont="1" applyFill="1"/>
    <xf numFmtId="167" fontId="4" fillId="4" borderId="0" xfId="0" applyNumberFormat="1" applyFont="1" applyFill="1"/>
    <xf numFmtId="166" fontId="2" fillId="2" borderId="0" xfId="1" applyNumberFormat="1" applyFont="1" applyFill="1" applyBorder="1" applyAlignment="1">
      <alignment horizontal="right" vertical="center"/>
    </xf>
    <xf numFmtId="166" fontId="4" fillId="5" borderId="0" xfId="1" applyNumberFormat="1" applyFont="1" applyFill="1"/>
    <xf numFmtId="0" fontId="6" fillId="7" borderId="0" xfId="0" applyFont="1" applyFill="1"/>
    <xf numFmtId="167" fontId="6" fillId="7" borderId="0" xfId="0" applyNumberFormat="1" applyFont="1" applyFill="1" applyBorder="1" applyAlignment="1">
      <alignment horizontal="right" vertical="center"/>
    </xf>
    <xf numFmtId="9" fontId="6" fillId="7" borderId="0" xfId="2" applyFont="1" applyFill="1"/>
    <xf numFmtId="166" fontId="2" fillId="3" borderId="0" xfId="1" applyNumberFormat="1" applyFont="1" applyFill="1"/>
    <xf numFmtId="166" fontId="6" fillId="7" borderId="0" xfId="1" applyNumberFormat="1" applyFont="1" applyFill="1" applyBorder="1" applyAlignment="1">
      <alignment horizontal="right" vertical="center"/>
    </xf>
    <xf numFmtId="169" fontId="4" fillId="5" borderId="0" xfId="0" applyNumberFormat="1" applyFont="1" applyFill="1"/>
    <xf numFmtId="169" fontId="2" fillId="2" borderId="0" xfId="0" applyNumberFormat="1" applyFont="1" applyFill="1" applyBorder="1" applyAlignment="1">
      <alignment horizontal="right" vertical="center"/>
    </xf>
    <xf numFmtId="169" fontId="2" fillId="3" borderId="0" xfId="0" applyNumberFormat="1" applyFont="1" applyFill="1"/>
    <xf numFmtId="169" fontId="6" fillId="7" borderId="0" xfId="0" applyNumberFormat="1" applyFont="1" applyFill="1" applyBorder="1" applyAlignment="1">
      <alignment horizontal="right" vertical="center"/>
    </xf>
    <xf numFmtId="0" fontId="6" fillId="2" borderId="0" xfId="0" applyFont="1" applyFill="1"/>
    <xf numFmtId="169" fontId="6" fillId="2" borderId="0" xfId="0" applyNumberFormat="1" applyFont="1" applyFill="1" applyBorder="1" applyAlignment="1">
      <alignment horizontal="right" vertical="center"/>
    </xf>
    <xf numFmtId="170" fontId="2" fillId="3" borderId="0" xfId="0" applyNumberFormat="1" applyFont="1" applyFill="1"/>
    <xf numFmtId="1" fontId="2" fillId="2" borderId="0" xfId="0" applyNumberFormat="1" applyFont="1" applyFill="1" applyBorder="1" applyAlignment="1">
      <alignment horizontal="right" vertical="center"/>
    </xf>
    <xf numFmtId="1" fontId="6" fillId="2" borderId="0" xfId="0" applyNumberFormat="1" applyFont="1" applyFill="1" applyBorder="1" applyAlignment="1">
      <alignment horizontal="right" vertical="center"/>
    </xf>
    <xf numFmtId="166" fontId="4" fillId="5" borderId="0" xfId="0" applyNumberFormat="1" applyFont="1" applyFill="1"/>
    <xf numFmtId="166" fontId="2" fillId="3" borderId="0" xfId="0" applyNumberFormat="1" applyFont="1" applyFill="1"/>
    <xf numFmtId="166" fontId="2" fillId="2" borderId="0" xfId="0" applyNumberFormat="1" applyFont="1" applyFill="1" applyBorder="1" applyAlignment="1">
      <alignment horizontal="right" vertical="center"/>
    </xf>
    <xf numFmtId="166" fontId="6" fillId="2" borderId="0" xfId="0" applyNumberFormat="1" applyFont="1" applyFill="1" applyBorder="1" applyAlignment="1">
      <alignment horizontal="right" vertical="center"/>
    </xf>
    <xf numFmtId="166" fontId="6" fillId="7" borderId="0" xfId="0" applyNumberFormat="1" applyFont="1" applyFill="1" applyBorder="1" applyAlignment="1">
      <alignment horizontal="right" vertical="center"/>
    </xf>
    <xf numFmtId="171" fontId="2" fillId="2" borderId="0" xfId="2" applyNumberFormat="1" applyFont="1" applyFill="1"/>
    <xf numFmtId="171" fontId="2" fillId="2" borderId="0" xfId="2" applyNumberFormat="1" applyFont="1" applyFill="1" applyBorder="1" applyAlignment="1">
      <alignment horizontal="right" vertical="center"/>
    </xf>
    <xf numFmtId="171" fontId="4" fillId="5" borderId="0" xfId="2" applyNumberFormat="1" applyFont="1" applyFill="1"/>
    <xf numFmtId="171" fontId="2" fillId="3" borderId="0" xfId="0" applyNumberFormat="1" applyFont="1" applyFill="1"/>
    <xf numFmtId="171" fontId="4" fillId="4" borderId="0" xfId="2" applyNumberFormat="1" applyFont="1" applyFill="1"/>
    <xf numFmtId="171" fontId="2" fillId="3" borderId="0" xfId="2" applyNumberFormat="1" applyFont="1" applyFill="1"/>
    <xf numFmtId="0" fontId="4" fillId="3" borderId="0" xfId="0" applyFont="1" applyFill="1" applyAlignment="1">
      <alignment horizontal="left"/>
    </xf>
    <xf numFmtId="167" fontId="4" fillId="3" borderId="0" xfId="0" applyNumberFormat="1" applyFont="1" applyFill="1"/>
    <xf numFmtId="171" fontId="4" fillId="3" borderId="0" xfId="2" applyNumberFormat="1" applyFont="1" applyFill="1"/>
    <xf numFmtId="167" fontId="2" fillId="2" borderId="0" xfId="0" applyNumberFormat="1" applyFont="1" applyFill="1"/>
    <xf numFmtId="166" fontId="4" fillId="3" borderId="0" xfId="0" applyNumberFormat="1" applyFont="1" applyFill="1"/>
    <xf numFmtId="171" fontId="2" fillId="2" borderId="0" xfId="0" applyNumberFormat="1" applyFont="1" applyFill="1" applyBorder="1" applyAlignment="1">
      <alignment horizontal="right" vertical="center"/>
    </xf>
    <xf numFmtId="0" fontId="9" fillId="3" borderId="0" xfId="0" applyFont="1" applyFill="1"/>
    <xf numFmtId="165" fontId="2" fillId="3" borderId="0" xfId="0" applyNumberFormat="1" applyFont="1" applyFill="1"/>
    <xf numFmtId="171" fontId="6" fillId="2" borderId="0" xfId="2" applyNumberFormat="1" applyFont="1" applyFill="1"/>
    <xf numFmtId="171" fontId="2" fillId="2" borderId="0" xfId="2" applyNumberFormat="1" applyFont="1" applyFill="1" applyAlignment="1">
      <alignment horizontal="right"/>
    </xf>
    <xf numFmtId="9" fontId="6" fillId="7" borderId="0" xfId="2" applyFont="1" applyFill="1" applyAlignment="1">
      <alignment horizontal="right"/>
    </xf>
    <xf numFmtId="167" fontId="4" fillId="4" borderId="0" xfId="0" applyNumberFormat="1" applyFont="1" applyFill="1" applyBorder="1" applyAlignment="1">
      <alignment horizontal="right" vertical="center"/>
    </xf>
    <xf numFmtId="171" fontId="4" fillId="4" borderId="0" xfId="2" applyNumberFormat="1" applyFont="1" applyFill="1" applyAlignment="1">
      <alignment horizontal="right"/>
    </xf>
    <xf numFmtId="171" fontId="4" fillId="5" borderId="0" xfId="2" applyNumberFormat="1" applyFont="1" applyFill="1" applyAlignment="1">
      <alignment horizontal="right"/>
    </xf>
    <xf numFmtId="1" fontId="2" fillId="2" borderId="0" xfId="1" applyNumberFormat="1" applyFont="1" applyFill="1" applyBorder="1" applyAlignment="1">
      <alignment horizontal="right" vertical="center"/>
    </xf>
    <xf numFmtId="172" fontId="2" fillId="3" borderId="0" xfId="0" applyNumberFormat="1" applyFont="1" applyFill="1"/>
    <xf numFmtId="167" fontId="2" fillId="3" borderId="0" xfId="0" applyNumberFormat="1" applyFont="1" applyFill="1"/>
    <xf numFmtId="173" fontId="2" fillId="3" borderId="0" xfId="0" applyNumberFormat="1" applyFont="1" applyFill="1"/>
    <xf numFmtId="9" fontId="2" fillId="3" borderId="0" xfId="2" applyFont="1" applyFill="1"/>
    <xf numFmtId="171" fontId="6" fillId="7" borderId="0" xfId="2" applyNumberFormat="1" applyFont="1" applyFill="1"/>
    <xf numFmtId="0" fontId="4" fillId="4" borderId="0" xfId="0" applyFont="1" applyFill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9" fontId="6" fillId="2" borderId="0" xfId="2" applyFont="1" applyFill="1"/>
    <xf numFmtId="1" fontId="6" fillId="2" borderId="0" xfId="1" applyNumberFormat="1" applyFont="1" applyFill="1" applyBorder="1" applyAlignment="1">
      <alignment horizontal="right" vertical="center"/>
    </xf>
    <xf numFmtId="171" fontId="6" fillId="7" borderId="0" xfId="2" applyNumberFormat="1" applyFont="1" applyFill="1" applyAlignment="1">
      <alignment horizontal="right"/>
    </xf>
  </cellXfs>
  <cellStyles count="9">
    <cellStyle name="Comma [0]_resultado" xfId="6" xr:uid="{00000000-0005-0000-0000-000000000000}"/>
    <cellStyle name="Millares [0]" xfId="1" builtinId="6"/>
    <cellStyle name="Millares 10" xfId="8" xr:uid="{00000000-0005-0000-0000-000002000000}"/>
    <cellStyle name="Millares 3 2" xfId="4" xr:uid="{00000000-0005-0000-0000-000003000000}"/>
    <cellStyle name="Millares 4" xfId="5" xr:uid="{00000000-0005-0000-0000-000004000000}"/>
    <cellStyle name="Normal" xfId="0" builtinId="0"/>
    <cellStyle name="Normal 3" xfId="3" xr:uid="{00000000-0005-0000-0000-000006000000}"/>
    <cellStyle name="Normal 4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107157</xdr:colOff>
      <xdr:row>0</xdr:row>
      <xdr:rowOff>71438</xdr:rowOff>
    </xdr:from>
    <xdr:to>
      <xdr:col>0</xdr:col>
      <xdr:colOff>1369219</xdr:colOff>
      <xdr:row>2</xdr:row>
      <xdr:rowOff>134806</xdr:rowOff>
    </xdr:to>
    <xdr:pic>
      <xdr:nvPicPr>
        <xdr:cNvPr id="4" name="Imagen 3" descr="Colbún logotipo H ME.t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7" y="71438"/>
          <a:ext cx="1262062" cy="4443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142875</xdr:rowOff>
    </xdr:from>
    <xdr:to>
      <xdr:col>0</xdr:col>
      <xdr:colOff>1333500</xdr:colOff>
      <xdr:row>33</xdr:row>
      <xdr:rowOff>36299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67250"/>
          <a:ext cx="1333500" cy="6554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74083</xdr:rowOff>
    </xdr:from>
    <xdr:to>
      <xdr:col>0</xdr:col>
      <xdr:colOff>1378479</xdr:colOff>
      <xdr:row>2</xdr:row>
      <xdr:rowOff>137451</xdr:rowOff>
    </xdr:to>
    <xdr:pic>
      <xdr:nvPicPr>
        <xdr:cNvPr id="3" name="Imagen 2" descr="Colbún logotipo H ME.tif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74083"/>
          <a:ext cx="1262062" cy="4443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134938</xdr:colOff>
      <xdr:row>0</xdr:row>
      <xdr:rowOff>58571</xdr:rowOff>
    </xdr:from>
    <xdr:to>
      <xdr:col>0</xdr:col>
      <xdr:colOff>1397000</xdr:colOff>
      <xdr:row>2</xdr:row>
      <xdr:rowOff>121939</xdr:rowOff>
    </xdr:to>
    <xdr:pic>
      <xdr:nvPicPr>
        <xdr:cNvPr id="2" name="Imagen 1" descr="Colbún logotipo H ME.tif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938" y="58571"/>
          <a:ext cx="1262062" cy="4443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107156</xdr:rowOff>
    </xdr:from>
    <xdr:to>
      <xdr:col>0</xdr:col>
      <xdr:colOff>1333500</xdr:colOff>
      <xdr:row>34</xdr:row>
      <xdr:rowOff>42914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30573"/>
          <a:ext cx="1333500" cy="6554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52916</xdr:rowOff>
    </xdr:from>
    <xdr:to>
      <xdr:col>0</xdr:col>
      <xdr:colOff>1365250</xdr:colOff>
      <xdr:row>26</xdr:row>
      <xdr:rowOff>152446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93583"/>
          <a:ext cx="1365250" cy="67103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127002</xdr:colOff>
      <xdr:row>0</xdr:row>
      <xdr:rowOff>74083</xdr:rowOff>
    </xdr:from>
    <xdr:to>
      <xdr:col>0</xdr:col>
      <xdr:colOff>1280584</xdr:colOff>
      <xdr:row>2</xdr:row>
      <xdr:rowOff>99255</xdr:rowOff>
    </xdr:to>
    <xdr:pic>
      <xdr:nvPicPr>
        <xdr:cNvPr id="3" name="Imagen 2" descr="Colbún logotipo H ME.tif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02" y="74083"/>
          <a:ext cx="1153582" cy="4061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95250</xdr:rowOff>
    </xdr:from>
    <xdr:to>
      <xdr:col>0</xdr:col>
      <xdr:colOff>1365250</xdr:colOff>
      <xdr:row>22</xdr:row>
      <xdr:rowOff>4280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14083"/>
          <a:ext cx="1365250" cy="6710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95253</xdr:rowOff>
    </xdr:from>
    <xdr:to>
      <xdr:col>0</xdr:col>
      <xdr:colOff>1153582</xdr:colOff>
      <xdr:row>2</xdr:row>
      <xdr:rowOff>120425</xdr:rowOff>
    </xdr:to>
    <xdr:pic>
      <xdr:nvPicPr>
        <xdr:cNvPr id="4" name="Imagen 3" descr="Colbún logotipo H ME.tif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3"/>
          <a:ext cx="1153582" cy="4061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59532</xdr:rowOff>
    </xdr:from>
    <xdr:to>
      <xdr:col>0</xdr:col>
      <xdr:colOff>1296457</xdr:colOff>
      <xdr:row>2</xdr:row>
      <xdr:rowOff>84704</xdr:rowOff>
    </xdr:to>
    <xdr:pic>
      <xdr:nvPicPr>
        <xdr:cNvPr id="3" name="Imagen 2" descr="Colbún logotipo H ME.tif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59532"/>
          <a:ext cx="1153582" cy="4061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83343</xdr:rowOff>
    </xdr:from>
    <xdr:to>
      <xdr:col>0</xdr:col>
      <xdr:colOff>1365250</xdr:colOff>
      <xdr:row>22</xdr:row>
      <xdr:rowOff>1898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69468"/>
          <a:ext cx="1365250" cy="6710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119060</xdr:colOff>
      <xdr:row>0</xdr:row>
      <xdr:rowOff>119064</xdr:rowOff>
    </xdr:from>
    <xdr:to>
      <xdr:col>0</xdr:col>
      <xdr:colOff>1272642</xdr:colOff>
      <xdr:row>2</xdr:row>
      <xdr:rowOff>144236</xdr:rowOff>
    </xdr:to>
    <xdr:pic>
      <xdr:nvPicPr>
        <xdr:cNvPr id="3" name="Imagen 2" descr="Colbún logotipo H ME.tif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0" y="119064"/>
          <a:ext cx="1153582" cy="4061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154782</xdr:rowOff>
    </xdr:from>
    <xdr:to>
      <xdr:col>0</xdr:col>
      <xdr:colOff>1365250</xdr:colOff>
      <xdr:row>17</xdr:row>
      <xdr:rowOff>63812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38438"/>
          <a:ext cx="1365250" cy="6710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95250</xdr:rowOff>
    </xdr:from>
    <xdr:to>
      <xdr:col>0</xdr:col>
      <xdr:colOff>1210732</xdr:colOff>
      <xdr:row>2</xdr:row>
      <xdr:rowOff>120422</xdr:rowOff>
    </xdr:to>
    <xdr:pic>
      <xdr:nvPicPr>
        <xdr:cNvPr id="2" name="Imagen 1" descr="Colbún logotipo H ME.t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95250"/>
          <a:ext cx="1153582" cy="4061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127001</xdr:rowOff>
    </xdr:from>
    <xdr:to>
      <xdr:col>0</xdr:col>
      <xdr:colOff>1365250</xdr:colOff>
      <xdr:row>13</xdr:row>
      <xdr:rowOff>36031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52084"/>
          <a:ext cx="1365250" cy="671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Z53"/>
  <sheetViews>
    <sheetView topLeftCell="A22" zoomScale="80" zoomScaleNormal="80" workbookViewId="0">
      <selection activeCell="D51" sqref="D51"/>
    </sheetView>
  </sheetViews>
  <sheetFormatPr baseColWidth="10" defaultColWidth="11.44140625" defaultRowHeight="14.4" x14ac:dyDescent="0.35"/>
  <cols>
    <col min="1" max="1" width="35.44140625" style="1" customWidth="1"/>
    <col min="2" max="6" width="11.44140625" style="1"/>
    <col min="7" max="7" width="37.44140625" style="1" customWidth="1"/>
    <col min="8" max="16384" width="11.44140625" style="1"/>
  </cols>
  <sheetData>
    <row r="4" spans="1:26" ht="23.4" x14ac:dyDescent="0.45">
      <c r="A4" s="15" t="s">
        <v>30</v>
      </c>
      <c r="B4" s="16"/>
      <c r="C4" s="16"/>
      <c r="D4" s="16"/>
      <c r="G4" s="15" t="s">
        <v>30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6" spans="1:26" x14ac:dyDescent="0.35">
      <c r="A6" s="3" t="s">
        <v>89</v>
      </c>
      <c r="B6" s="68" t="s">
        <v>48</v>
      </c>
      <c r="C6" s="68" t="s">
        <v>113</v>
      </c>
      <c r="D6" s="68" t="s">
        <v>29</v>
      </c>
      <c r="G6" s="3" t="s">
        <v>71</v>
      </c>
      <c r="H6" s="68" t="s">
        <v>55</v>
      </c>
      <c r="I6" s="68" t="s">
        <v>56</v>
      </c>
      <c r="J6" s="68" t="s">
        <v>57</v>
      </c>
      <c r="K6" s="68" t="s">
        <v>58</v>
      </c>
      <c r="L6" s="68" t="s">
        <v>59</v>
      </c>
      <c r="M6" s="68" t="s">
        <v>60</v>
      </c>
      <c r="N6" s="68" t="s">
        <v>61</v>
      </c>
      <c r="O6" s="68" t="s">
        <v>62</v>
      </c>
      <c r="P6" s="68" t="s">
        <v>54</v>
      </c>
      <c r="Q6" s="68" t="s">
        <v>53</v>
      </c>
      <c r="R6" s="68" t="s">
        <v>52</v>
      </c>
      <c r="S6" s="68" t="s">
        <v>51</v>
      </c>
      <c r="T6" s="68" t="s">
        <v>50</v>
      </c>
      <c r="U6" s="68" t="s">
        <v>49</v>
      </c>
      <c r="V6" s="68" t="s">
        <v>48</v>
      </c>
      <c r="W6" s="68" t="s">
        <v>99</v>
      </c>
      <c r="X6" s="68" t="s">
        <v>104</v>
      </c>
      <c r="Y6" s="68" t="s">
        <v>112</v>
      </c>
      <c r="Z6" s="68" t="s">
        <v>113</v>
      </c>
    </row>
    <row r="7" spans="1:26" x14ac:dyDescent="0.35">
      <c r="A7" s="3" t="s">
        <v>72</v>
      </c>
      <c r="B7" s="68"/>
      <c r="C7" s="68"/>
      <c r="D7" s="68"/>
      <c r="G7" s="3" t="s">
        <v>72</v>
      </c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9" spans="1:26" x14ac:dyDescent="0.35">
      <c r="A9" s="6" t="s">
        <v>73</v>
      </c>
      <c r="B9" s="28">
        <f>SUM(B11:B13)</f>
        <v>3026.6000000000004</v>
      </c>
      <c r="C9" s="28">
        <f>SUM(C11:C13)</f>
        <v>3032.4843176373879</v>
      </c>
      <c r="D9" s="44">
        <f>C9/B9-1</f>
        <v>1.9442006335119721E-3</v>
      </c>
      <c r="G9" s="6" t="s">
        <v>73</v>
      </c>
      <c r="H9" s="28">
        <f>SUM(H11:H13)</f>
        <v>2560.681023770358</v>
      </c>
      <c r="I9" s="28">
        <f t="shared" ref="I9:V9" si="0">SUM(I11:I13)</f>
        <v>3204.9189762296419</v>
      </c>
      <c r="J9" s="28">
        <f t="shared" si="0"/>
        <v>3160</v>
      </c>
      <c r="K9" s="28">
        <f t="shared" si="0"/>
        <v>3256.6374880461249</v>
      </c>
      <c r="L9" s="28">
        <f t="shared" si="0"/>
        <v>3108.5000952819764</v>
      </c>
      <c r="M9" s="28">
        <f t="shared" si="0"/>
        <v>3307.390542442422</v>
      </c>
      <c r="N9" s="28">
        <f t="shared" si="0"/>
        <v>3196.9342477735267</v>
      </c>
      <c r="O9" s="28">
        <f t="shared" si="0"/>
        <v>2884.5970569424348</v>
      </c>
      <c r="P9" s="28">
        <f t="shared" si="0"/>
        <v>3159.4090628176209</v>
      </c>
      <c r="Q9" s="28">
        <f t="shared" si="0"/>
        <v>3243.5380586726274</v>
      </c>
      <c r="R9" s="28">
        <f t="shared" si="0"/>
        <v>2781</v>
      </c>
      <c r="S9" s="28">
        <f t="shared" si="0"/>
        <v>2772.5335138224214</v>
      </c>
      <c r="T9" s="28">
        <f t="shared" si="0"/>
        <v>3110.0663316242094</v>
      </c>
      <c r="U9" s="28">
        <f t="shared" si="0"/>
        <v>3272.6612769021672</v>
      </c>
      <c r="V9" s="28">
        <f t="shared" si="0"/>
        <v>3026.6000000000004</v>
      </c>
      <c r="W9" s="28">
        <f t="shared" ref="W9:X9" si="1">SUM(W11:W13)</f>
        <v>2987.9799999999996</v>
      </c>
      <c r="X9" s="28">
        <f t="shared" si="1"/>
        <v>3407.8686676943248</v>
      </c>
      <c r="Y9" s="28">
        <f t="shared" ref="Y9" si="2">SUM(Y11:Y13)</f>
        <v>3414.3125135247869</v>
      </c>
      <c r="Z9" s="28">
        <f>SUM(Z11:Z13)</f>
        <v>3032.4843176373879</v>
      </c>
    </row>
    <row r="10" spans="1:26" ht="5.25" customHeight="1" x14ac:dyDescent="0.35"/>
    <row r="11" spans="1:26" x14ac:dyDescent="0.35">
      <c r="A11" s="5" t="s">
        <v>74</v>
      </c>
      <c r="B11" s="29">
        <f>V11</f>
        <v>1579.9</v>
      </c>
      <c r="C11" s="29">
        <f>Z11</f>
        <v>1376.3688059441031</v>
      </c>
      <c r="D11" s="42">
        <f>+C11/B11-1</f>
        <v>-0.12882536493189256</v>
      </c>
      <c r="G11" s="5" t="s">
        <v>74</v>
      </c>
      <c r="H11" s="29">
        <v>1109</v>
      </c>
      <c r="I11" s="29">
        <v>1621</v>
      </c>
      <c r="J11" s="29">
        <v>1816</v>
      </c>
      <c r="K11" s="29">
        <v>2109</v>
      </c>
      <c r="L11" s="29">
        <v>1733.6471680194898</v>
      </c>
      <c r="M11" s="29">
        <v>1698.807051092178</v>
      </c>
      <c r="N11" s="29">
        <v>1635.6751473021668</v>
      </c>
      <c r="O11" s="29">
        <v>1556.7919803760619</v>
      </c>
      <c r="P11" s="29">
        <v>1644.6652440438811</v>
      </c>
      <c r="Q11" s="29">
        <v>1622.1834633647968</v>
      </c>
      <c r="R11" s="29">
        <v>1621</v>
      </c>
      <c r="S11" s="29">
        <v>1645.6228534367942</v>
      </c>
      <c r="T11" s="29">
        <v>1654.636696809614</v>
      </c>
      <c r="U11" s="29">
        <v>1578.8122475593327</v>
      </c>
      <c r="V11" s="29">
        <v>1579.9</v>
      </c>
      <c r="W11" s="29">
        <v>1489.7</v>
      </c>
      <c r="X11" s="29">
        <v>1416.5104173471059</v>
      </c>
      <c r="Y11" s="29">
        <v>1376.7867522959921</v>
      </c>
      <c r="Z11" s="29">
        <v>1376.3688059441031</v>
      </c>
    </row>
    <row r="12" spans="1:26" x14ac:dyDescent="0.35">
      <c r="A12" s="5" t="s">
        <v>75</v>
      </c>
      <c r="B12" s="29">
        <f>V12</f>
        <v>1230.9000000000001</v>
      </c>
      <c r="C12" s="29">
        <f>Z12</f>
        <v>1541.9482833212292</v>
      </c>
      <c r="D12" s="14">
        <f t="shared" ref="D12:D13" si="3">+C12/B12-1</f>
        <v>0.2526998808361598</v>
      </c>
      <c r="G12" s="5" t="s">
        <v>75</v>
      </c>
      <c r="H12" s="29">
        <v>1232.7135073230352</v>
      </c>
      <c r="I12" s="29">
        <v>1159.3864926769647</v>
      </c>
      <c r="J12" s="29">
        <v>1197</v>
      </c>
      <c r="K12" s="29">
        <v>1147.6374880461249</v>
      </c>
      <c r="L12" s="29">
        <v>1047.8529272624869</v>
      </c>
      <c r="M12" s="29">
        <v>1124.583491350244</v>
      </c>
      <c r="N12" s="29">
        <v>1105.54281147136</v>
      </c>
      <c r="O12" s="29">
        <v>1150.043912020727</v>
      </c>
      <c r="P12" s="29">
        <v>1111.9510521693539</v>
      </c>
      <c r="Q12" s="29">
        <v>1108.645275548731</v>
      </c>
      <c r="R12" s="29">
        <v>1160</v>
      </c>
      <c r="S12" s="29">
        <v>1126.9106603856271</v>
      </c>
      <c r="T12" s="29">
        <v>1099.855435357053</v>
      </c>
      <c r="U12" s="29">
        <v>1217.4004521789029</v>
      </c>
      <c r="V12" s="29">
        <v>1230.9000000000001</v>
      </c>
      <c r="W12" s="29">
        <v>1183.54</v>
      </c>
      <c r="X12" s="29">
        <v>1466.8419977512128</v>
      </c>
      <c r="Y12" s="29">
        <v>1530.5063780552321</v>
      </c>
      <c r="Z12" s="29">
        <v>1541.9482833212292</v>
      </c>
    </row>
    <row r="13" spans="1:26" x14ac:dyDescent="0.35">
      <c r="A13" s="32" t="s">
        <v>76</v>
      </c>
      <c r="B13" s="33">
        <f>V13</f>
        <v>215.8</v>
      </c>
      <c r="C13" s="33">
        <f>Z13</f>
        <v>114.16722837205532</v>
      </c>
      <c r="D13" s="71">
        <f t="shared" si="3"/>
        <v>-0.47095816324348794</v>
      </c>
      <c r="G13" s="32" t="s">
        <v>76</v>
      </c>
      <c r="H13" s="29">
        <v>218.96751644732302</v>
      </c>
      <c r="I13" s="29">
        <v>424.53248355267698</v>
      </c>
      <c r="J13" s="29">
        <v>147</v>
      </c>
      <c r="K13" s="35">
        <v>0</v>
      </c>
      <c r="L13" s="29">
        <v>327</v>
      </c>
      <c r="M13" s="29">
        <v>484</v>
      </c>
      <c r="N13" s="29">
        <v>455.71628899999996</v>
      </c>
      <c r="O13" s="29">
        <v>177.76116454564578</v>
      </c>
      <c r="P13" s="29">
        <v>402.79276660438609</v>
      </c>
      <c r="Q13" s="29">
        <v>512.70931975909969</v>
      </c>
      <c r="R13" s="35">
        <v>0</v>
      </c>
      <c r="S13" s="35">
        <v>0</v>
      </c>
      <c r="T13" s="29">
        <v>355.57419945754248</v>
      </c>
      <c r="U13" s="29">
        <v>476.44857716393153</v>
      </c>
      <c r="V13" s="29">
        <v>215.8</v>
      </c>
      <c r="W13" s="29">
        <v>314.74</v>
      </c>
      <c r="X13" s="29">
        <v>524.51625259600632</v>
      </c>
      <c r="Y13" s="29">
        <v>507.0193831735628</v>
      </c>
      <c r="Z13" s="29">
        <v>114.16722837205532</v>
      </c>
    </row>
    <row r="14" spans="1:26" ht="5.25" customHeight="1" x14ac:dyDescent="0.35">
      <c r="B14" s="30"/>
      <c r="C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x14ac:dyDescent="0.35">
      <c r="A15" s="5" t="s">
        <v>77</v>
      </c>
      <c r="B15" s="29">
        <f>V15</f>
        <v>1615</v>
      </c>
      <c r="C15" s="29">
        <f>Z15</f>
        <v>1656.6028448940003</v>
      </c>
      <c r="D15" s="13">
        <f t="shared" ref="D15" si="4">+C15/B15-1</f>
        <v>2.5760275476161221E-2</v>
      </c>
      <c r="G15" s="5" t="s">
        <v>77</v>
      </c>
      <c r="H15" s="29">
        <v>1750</v>
      </c>
      <c r="I15" s="29">
        <v>1676.5379</v>
      </c>
      <c r="J15" s="29">
        <v>1717</v>
      </c>
      <c r="K15" s="29">
        <v>1658.537353248</v>
      </c>
      <c r="L15" s="29">
        <v>1593</v>
      </c>
      <c r="M15" s="29">
        <v>1584.2553333333301</v>
      </c>
      <c r="N15" s="29">
        <v>1585</v>
      </c>
      <c r="O15" s="29">
        <v>1509.0192104540001</v>
      </c>
      <c r="P15" s="29">
        <v>1516.2572692093333</v>
      </c>
      <c r="Q15" s="29">
        <v>1586.312932267</v>
      </c>
      <c r="R15" s="29">
        <v>1611</v>
      </c>
      <c r="S15" s="29">
        <v>1605.0969330646667</v>
      </c>
      <c r="T15" s="29">
        <v>1608.011451372</v>
      </c>
      <c r="U15" s="29">
        <v>1580.915037662</v>
      </c>
      <c r="V15" s="29">
        <v>1615</v>
      </c>
      <c r="W15" s="29">
        <v>1629.6032617540002</v>
      </c>
      <c r="X15" s="29">
        <v>1632.7914912306667</v>
      </c>
      <c r="Y15" s="29">
        <v>1609.7</v>
      </c>
      <c r="Z15" s="29">
        <v>1656.6028448940003</v>
      </c>
    </row>
    <row r="16" spans="1:26" ht="10.5" customHeight="1" x14ac:dyDescent="0.35"/>
    <row r="17" spans="1:26" x14ac:dyDescent="0.35">
      <c r="A17" s="6" t="s">
        <v>78</v>
      </c>
      <c r="B17" s="28">
        <f>+B19+B20+B24</f>
        <v>3058.0208900000002</v>
      </c>
      <c r="C17" s="28">
        <f>+C19+C20+C24</f>
        <v>3026.0395302917295</v>
      </c>
      <c r="D17" s="44">
        <f>C17/B17-1</f>
        <v>-1.045818876282123E-2</v>
      </c>
      <c r="G17" s="6" t="s">
        <v>78</v>
      </c>
      <c r="H17" s="28">
        <f>+H19+H20+H24</f>
        <v>3267.9317000000001</v>
      </c>
      <c r="I17" s="28">
        <f t="shared" ref="I17:X17" si="5">+I19+I20+I24</f>
        <v>3498.9682999999995</v>
      </c>
      <c r="J17" s="28">
        <f t="shared" si="5"/>
        <v>3240</v>
      </c>
      <c r="K17" s="28">
        <f t="shared" si="5"/>
        <v>2855.1034</v>
      </c>
      <c r="L17" s="28">
        <f t="shared" si="5"/>
        <v>3195.3278</v>
      </c>
      <c r="M17" s="28">
        <f t="shared" si="5"/>
        <v>3388.34238</v>
      </c>
      <c r="N17" s="28">
        <f t="shared" si="5"/>
        <v>3270.1603</v>
      </c>
      <c r="O17" s="28">
        <f t="shared" si="5"/>
        <v>2792.3428942799992</v>
      </c>
      <c r="P17" s="28">
        <f t="shared" si="5"/>
        <v>3221.5743400000001</v>
      </c>
      <c r="Q17" s="28">
        <f t="shared" si="5"/>
        <v>3312.9959699999995</v>
      </c>
      <c r="R17" s="28">
        <f t="shared" si="5"/>
        <v>2412</v>
      </c>
      <c r="S17" s="28">
        <f t="shared" si="5"/>
        <v>2329.3105321120001</v>
      </c>
      <c r="T17" s="28">
        <f t="shared" si="5"/>
        <v>3191.2302385571666</v>
      </c>
      <c r="U17" s="28">
        <f t="shared" si="5"/>
        <v>3386.4810116580002</v>
      </c>
      <c r="V17" s="28">
        <f t="shared" si="5"/>
        <v>3058.0208900000002</v>
      </c>
      <c r="W17" s="28">
        <f t="shared" si="5"/>
        <v>3079.87891455</v>
      </c>
      <c r="X17" s="28">
        <f t="shared" si="5"/>
        <v>3455.3460179723684</v>
      </c>
      <c r="Y17" s="28">
        <f t="shared" ref="Y17:Z17" si="6">+Y19+Y20+Y24</f>
        <v>3514.8398608767438</v>
      </c>
      <c r="Z17" s="28">
        <f t="shared" si="6"/>
        <v>3026.0395302917295</v>
      </c>
    </row>
    <row r="18" spans="1:26" ht="5.25" customHeight="1" x14ac:dyDescent="0.35"/>
    <row r="19" spans="1:26" x14ac:dyDescent="0.35">
      <c r="A19" s="32" t="s">
        <v>79</v>
      </c>
      <c r="B19" s="33">
        <f>V19</f>
        <v>1403.1208899999999</v>
      </c>
      <c r="C19" s="33">
        <f>Z19</f>
        <v>1348.5269000000001</v>
      </c>
      <c r="D19" s="56">
        <f>+C19/B19-1</f>
        <v>-3.8908970986812008E-2</v>
      </c>
      <c r="G19" s="32" t="s">
        <v>79</v>
      </c>
      <c r="H19" s="33">
        <v>1108.7977000000001</v>
      </c>
      <c r="I19" s="33">
        <v>1620.9022999999997</v>
      </c>
      <c r="J19" s="33">
        <v>1816</v>
      </c>
      <c r="K19" s="33">
        <v>2109.0504000000001</v>
      </c>
      <c r="L19" s="33">
        <v>1097.7067999999999</v>
      </c>
      <c r="M19" s="33">
        <v>1357.50828</v>
      </c>
      <c r="N19" s="33">
        <v>1723.634</v>
      </c>
      <c r="O19" s="33">
        <v>2285.4995499999995</v>
      </c>
      <c r="P19" s="33">
        <v>1287.5566399999998</v>
      </c>
      <c r="Q19" s="33">
        <v>1338.0191999999997</v>
      </c>
      <c r="R19" s="33">
        <v>988</v>
      </c>
      <c r="S19" s="33">
        <v>1153.0769</v>
      </c>
      <c r="T19" s="33">
        <v>1089.2442348041668</v>
      </c>
      <c r="U19" s="33">
        <v>1248.1063999999999</v>
      </c>
      <c r="V19" s="33">
        <v>1403.1208899999999</v>
      </c>
      <c r="W19" s="33">
        <v>2156.30267</v>
      </c>
      <c r="X19" s="33">
        <v>1409.2049400000001</v>
      </c>
      <c r="Y19" s="33">
        <v>1433.3703999999998</v>
      </c>
      <c r="Z19" s="33">
        <v>1348.5269000000001</v>
      </c>
    </row>
    <row r="20" spans="1:26" x14ac:dyDescent="0.35">
      <c r="A20" s="32" t="s">
        <v>105</v>
      </c>
      <c r="B20" s="33">
        <f>SUM(B21:B23)</f>
        <v>1625.5</v>
      </c>
      <c r="C20" s="33">
        <f>SUM(C21:C23)</f>
        <v>1640.9929999999999</v>
      </c>
      <c r="D20" s="56">
        <f>+C20/B20-1</f>
        <v>9.5312211627192056E-3</v>
      </c>
      <c r="G20" s="32" t="s">
        <v>105</v>
      </c>
      <c r="H20" s="33">
        <f>SUM(H21:H23)</f>
        <v>2159.134</v>
      </c>
      <c r="I20" s="33">
        <f t="shared" ref="I20:X20" si="7">SUM(I21:I23)</f>
        <v>1878.0659999999998</v>
      </c>
      <c r="J20" s="33">
        <f t="shared" si="7"/>
        <v>1424</v>
      </c>
      <c r="K20" s="33">
        <f t="shared" si="7"/>
        <v>719.053</v>
      </c>
      <c r="L20" s="33">
        <f t="shared" si="7"/>
        <v>2079.7550000000001</v>
      </c>
      <c r="M20" s="33">
        <f t="shared" si="7"/>
        <v>2003.309</v>
      </c>
      <c r="N20" s="33">
        <f t="shared" si="7"/>
        <v>1519.4349999999999</v>
      </c>
      <c r="O20" s="33">
        <f t="shared" si="7"/>
        <v>467.988</v>
      </c>
      <c r="P20" s="33">
        <f t="shared" si="7"/>
        <v>1915.18</v>
      </c>
      <c r="Q20" s="33">
        <f t="shared" si="7"/>
        <v>1956.502</v>
      </c>
      <c r="R20" s="33">
        <f t="shared" si="7"/>
        <v>1396</v>
      </c>
      <c r="S20" s="33">
        <f t="shared" si="7"/>
        <v>1146.3820000000001</v>
      </c>
      <c r="T20" s="33">
        <f t="shared" si="7"/>
        <v>2080.1379999999999</v>
      </c>
      <c r="U20" s="33">
        <f t="shared" si="7"/>
        <v>2109.0740000000001</v>
      </c>
      <c r="V20" s="33">
        <f t="shared" si="7"/>
        <v>1625.5</v>
      </c>
      <c r="W20" s="33">
        <f t="shared" si="7"/>
        <v>887.74</v>
      </c>
      <c r="X20" s="33">
        <f t="shared" si="7"/>
        <v>2019.9259999999999</v>
      </c>
      <c r="Y20" s="33">
        <f t="shared" ref="Y20:Z20" si="8">SUM(Y21:Y23)</f>
        <v>2052.0571999999997</v>
      </c>
      <c r="Z20" s="33">
        <f t="shared" si="8"/>
        <v>1640.9929999999999</v>
      </c>
    </row>
    <row r="21" spans="1:26" x14ac:dyDescent="0.35">
      <c r="A21" s="5" t="s">
        <v>106</v>
      </c>
      <c r="B21" s="29">
        <f>V21</f>
        <v>846.3</v>
      </c>
      <c r="C21" s="29">
        <f>Z21</f>
        <v>914.07899999999995</v>
      </c>
      <c r="D21" s="42">
        <f t="shared" ref="D21:D27" si="9">+C21/B21-1</f>
        <v>8.0088621056362941E-2</v>
      </c>
      <c r="G21" s="5" t="s">
        <v>106</v>
      </c>
      <c r="H21" s="29">
        <v>1357.1130000000001</v>
      </c>
      <c r="I21" s="29">
        <v>929.08699999999976</v>
      </c>
      <c r="J21" s="29">
        <v>536</v>
      </c>
      <c r="K21" s="29">
        <v>188.97200000000001</v>
      </c>
      <c r="L21" s="29">
        <v>1146.7660000000001</v>
      </c>
      <c r="M21" s="29">
        <v>1201.8629999999998</v>
      </c>
      <c r="N21" s="29">
        <v>868.34900000000005</v>
      </c>
      <c r="O21" s="29">
        <v>204.482</v>
      </c>
      <c r="P21" s="29">
        <v>1212.1610000000001</v>
      </c>
      <c r="Q21" s="29">
        <v>1027.8029999999999</v>
      </c>
      <c r="R21" s="29">
        <v>559</v>
      </c>
      <c r="S21" s="29">
        <v>795.11400000000003</v>
      </c>
      <c r="T21" s="29">
        <v>1300.9190000000001</v>
      </c>
      <c r="U21" s="29">
        <v>1248.1420000000001</v>
      </c>
      <c r="V21" s="29">
        <v>846.3</v>
      </c>
      <c r="W21" s="29">
        <v>495.12900000000002</v>
      </c>
      <c r="X21" s="29">
        <v>1268.5309999999999</v>
      </c>
      <c r="Y21" s="29">
        <v>1341.1381999999999</v>
      </c>
      <c r="Z21" s="29">
        <v>914.07899999999995</v>
      </c>
    </row>
    <row r="22" spans="1:26" x14ac:dyDescent="0.35">
      <c r="A22" s="5" t="s">
        <v>107</v>
      </c>
      <c r="B22" s="29">
        <f>V22</f>
        <v>32.299999999999997</v>
      </c>
      <c r="C22" s="29">
        <f>Z22</f>
        <v>21.773</v>
      </c>
      <c r="D22" s="42">
        <f t="shared" si="9"/>
        <v>-0.32591331269349844</v>
      </c>
      <c r="G22" s="5" t="s">
        <v>107</v>
      </c>
      <c r="H22" s="29">
        <v>96.025000000000006</v>
      </c>
      <c r="I22" s="29">
        <v>231.07500000000002</v>
      </c>
      <c r="J22" s="29">
        <v>216</v>
      </c>
      <c r="K22" s="29">
        <v>2.7489999999999997</v>
      </c>
      <c r="L22" s="29">
        <v>141.345</v>
      </c>
      <c r="M22" s="29">
        <v>101.99799999999999</v>
      </c>
      <c r="N22" s="29">
        <v>0.33800000000000002</v>
      </c>
      <c r="O22" s="29">
        <v>0.50900000000000001</v>
      </c>
      <c r="P22" s="29">
        <v>3.5060000000000002</v>
      </c>
      <c r="Q22" s="29">
        <v>204.721</v>
      </c>
      <c r="R22" s="29">
        <v>94</v>
      </c>
      <c r="S22" s="29">
        <v>12.699</v>
      </c>
      <c r="T22" s="29">
        <v>43.264000000000003</v>
      </c>
      <c r="U22" s="29">
        <v>122.758</v>
      </c>
      <c r="V22" s="29">
        <v>32.299999999999997</v>
      </c>
      <c r="W22" s="29">
        <v>7.6610000000000005</v>
      </c>
      <c r="X22" s="29">
        <v>14.943999999999999</v>
      </c>
      <c r="Y22" s="29">
        <v>28.54</v>
      </c>
      <c r="Z22" s="29">
        <v>21.773</v>
      </c>
    </row>
    <row r="23" spans="1:26" x14ac:dyDescent="0.35">
      <c r="A23" s="5" t="s">
        <v>108</v>
      </c>
      <c r="B23" s="29">
        <f>V23</f>
        <v>746.9</v>
      </c>
      <c r="C23" s="29">
        <f>Z23</f>
        <v>705.14099999999996</v>
      </c>
      <c r="D23" s="42">
        <f t="shared" si="9"/>
        <v>-5.5909760342750081E-2</v>
      </c>
      <c r="G23" s="5" t="s">
        <v>108</v>
      </c>
      <c r="H23" s="29">
        <v>705.99599999999998</v>
      </c>
      <c r="I23" s="29">
        <v>717.90400000000011</v>
      </c>
      <c r="J23" s="29">
        <v>672</v>
      </c>
      <c r="K23" s="29">
        <v>527.33199999999999</v>
      </c>
      <c r="L23" s="29">
        <v>791.64400000000001</v>
      </c>
      <c r="M23" s="29">
        <v>699.44800000000009</v>
      </c>
      <c r="N23" s="29">
        <v>650.74800000000005</v>
      </c>
      <c r="O23" s="29">
        <v>262.99700000000001</v>
      </c>
      <c r="P23" s="29">
        <v>699.51299999999992</v>
      </c>
      <c r="Q23" s="29">
        <v>723.97800000000007</v>
      </c>
      <c r="R23" s="29">
        <v>743</v>
      </c>
      <c r="S23" s="29">
        <v>338.56899999999996</v>
      </c>
      <c r="T23" s="29">
        <v>735.95499999999993</v>
      </c>
      <c r="U23" s="29">
        <v>738.17399999999998</v>
      </c>
      <c r="V23" s="29">
        <v>746.9</v>
      </c>
      <c r="W23" s="29">
        <v>384.94999999999993</v>
      </c>
      <c r="X23" s="29">
        <v>736.45100000000002</v>
      </c>
      <c r="Y23" s="29">
        <v>682.37900000000002</v>
      </c>
      <c r="Z23" s="29">
        <v>705.14099999999996</v>
      </c>
    </row>
    <row r="24" spans="1:26" x14ac:dyDescent="0.35">
      <c r="A24" s="32" t="s">
        <v>109</v>
      </c>
      <c r="B24" s="33">
        <f>SUM(B25:B26)</f>
        <v>29.4</v>
      </c>
      <c r="C24" s="33">
        <f>SUM(C25:C26)</f>
        <v>36.519630291729221</v>
      </c>
      <c r="D24" s="56">
        <f t="shared" si="9"/>
        <v>0.24216429563704844</v>
      </c>
      <c r="G24" s="32" t="s">
        <v>109</v>
      </c>
      <c r="H24" s="36">
        <f>SUM(H25:H26)</f>
        <v>0</v>
      </c>
      <c r="I24" s="36">
        <f t="shared" ref="I24:X24" si="10">SUM(I25:I26)</f>
        <v>0</v>
      </c>
      <c r="J24" s="36">
        <f t="shared" si="10"/>
        <v>0</v>
      </c>
      <c r="K24" s="33">
        <f t="shared" si="10"/>
        <v>27</v>
      </c>
      <c r="L24" s="33">
        <f t="shared" si="10"/>
        <v>17.866000000000003</v>
      </c>
      <c r="M24" s="33">
        <f t="shared" si="10"/>
        <v>27.525100000000002</v>
      </c>
      <c r="N24" s="33">
        <f t="shared" si="10"/>
        <v>27.0913</v>
      </c>
      <c r="O24" s="33">
        <f t="shared" si="10"/>
        <v>38.855344280000011</v>
      </c>
      <c r="P24" s="33">
        <f t="shared" si="10"/>
        <v>18.837700000000002</v>
      </c>
      <c r="Q24" s="33">
        <f t="shared" si="10"/>
        <v>18.474769999999999</v>
      </c>
      <c r="R24" s="33">
        <f t="shared" si="10"/>
        <v>28</v>
      </c>
      <c r="S24" s="33">
        <f t="shared" si="10"/>
        <v>29.851632112000004</v>
      </c>
      <c r="T24" s="33">
        <f t="shared" si="10"/>
        <v>21.848003753000004</v>
      </c>
      <c r="U24" s="33">
        <f t="shared" si="10"/>
        <v>29.300611658000001</v>
      </c>
      <c r="V24" s="33">
        <f t="shared" si="10"/>
        <v>29.4</v>
      </c>
      <c r="W24" s="33">
        <f t="shared" si="10"/>
        <v>35.836244550000004</v>
      </c>
      <c r="X24" s="33">
        <f t="shared" si="10"/>
        <v>26.215077972368299</v>
      </c>
      <c r="Y24" s="33">
        <f t="shared" ref="Y24" si="11">SUM(Y25:Y26)</f>
        <v>29.41226087674421</v>
      </c>
      <c r="Z24" s="33">
        <f>SUM(Z25:Z26)</f>
        <v>36.519630291729221</v>
      </c>
    </row>
    <row r="25" spans="1:26" x14ac:dyDescent="0.35">
      <c r="A25" s="5" t="s">
        <v>111</v>
      </c>
      <c r="B25" s="29">
        <f>V25</f>
        <v>29.4</v>
      </c>
      <c r="C25" s="29">
        <f>Z25</f>
        <v>33.033485733932224</v>
      </c>
      <c r="D25" s="42">
        <f t="shared" si="9"/>
        <v>0.12358795013374912</v>
      </c>
      <c r="G25" s="5" t="s">
        <v>111</v>
      </c>
      <c r="H25" s="35">
        <v>0</v>
      </c>
      <c r="I25" s="35">
        <v>0</v>
      </c>
      <c r="J25" s="35">
        <v>0</v>
      </c>
      <c r="K25" s="29">
        <v>27</v>
      </c>
      <c r="L25" s="29">
        <v>17.866000000000003</v>
      </c>
      <c r="M25" s="29">
        <v>27.525100000000002</v>
      </c>
      <c r="N25" s="29">
        <v>27.0913</v>
      </c>
      <c r="O25" s="29">
        <v>38.855344280000011</v>
      </c>
      <c r="P25" s="29">
        <v>18.837700000000002</v>
      </c>
      <c r="Q25" s="29">
        <v>18.474769999999999</v>
      </c>
      <c r="R25" s="29">
        <v>28</v>
      </c>
      <c r="S25" s="29">
        <v>29.851632112000004</v>
      </c>
      <c r="T25" s="29">
        <v>21.848003753000004</v>
      </c>
      <c r="U25" s="29">
        <v>29.300611658000001</v>
      </c>
      <c r="V25" s="29">
        <v>29.4</v>
      </c>
      <c r="W25" s="29">
        <v>35.836244550000004</v>
      </c>
      <c r="X25" s="29">
        <v>25.603801381104297</v>
      </c>
      <c r="Y25" s="29">
        <v>26.332554626443208</v>
      </c>
      <c r="Z25" s="29">
        <v>33.033485733932224</v>
      </c>
    </row>
    <row r="26" spans="1:26" x14ac:dyDescent="0.35">
      <c r="A26" s="5" t="s">
        <v>110</v>
      </c>
      <c r="B26" s="62">
        <f>V26</f>
        <v>0</v>
      </c>
      <c r="C26" s="29">
        <f>Z26</f>
        <v>3.4861445577970001</v>
      </c>
      <c r="D26" s="57" t="s">
        <v>69</v>
      </c>
      <c r="G26" s="5" t="s">
        <v>110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0.61127659126400002</v>
      </c>
      <c r="Y26" s="35">
        <v>3.0797062503010002</v>
      </c>
      <c r="Z26" s="35">
        <v>3.4861445577970001</v>
      </c>
    </row>
    <row r="27" spans="1:26" x14ac:dyDescent="0.35">
      <c r="A27" s="32" t="s">
        <v>81</v>
      </c>
      <c r="B27" s="72">
        <f>V27</f>
        <v>52.114804692825103</v>
      </c>
      <c r="C27" s="72">
        <f>Z27</f>
        <v>65.028804890240636</v>
      </c>
      <c r="D27" s="56">
        <f t="shared" si="9"/>
        <v>0.24779907117628452</v>
      </c>
      <c r="G27" s="32" t="s">
        <v>81</v>
      </c>
      <c r="H27" s="35">
        <v>0</v>
      </c>
      <c r="I27" s="35">
        <v>0</v>
      </c>
      <c r="J27" s="33">
        <v>23.8</v>
      </c>
      <c r="K27" s="33">
        <v>119.8</v>
      </c>
      <c r="L27" s="35">
        <v>0</v>
      </c>
      <c r="M27" s="35">
        <v>0</v>
      </c>
      <c r="N27" s="35">
        <v>0</v>
      </c>
      <c r="O27" s="33">
        <v>124</v>
      </c>
      <c r="P27" s="35">
        <v>0</v>
      </c>
      <c r="Q27" s="35">
        <v>0</v>
      </c>
      <c r="R27" s="33">
        <v>433</v>
      </c>
      <c r="S27" s="33">
        <v>490</v>
      </c>
      <c r="T27" s="35">
        <v>0</v>
      </c>
      <c r="U27" s="35">
        <v>0</v>
      </c>
      <c r="V27" s="33">
        <v>52.114804692825103</v>
      </c>
      <c r="W27" s="36">
        <v>0</v>
      </c>
      <c r="X27" s="36">
        <v>0</v>
      </c>
      <c r="Y27" s="36">
        <v>0</v>
      </c>
      <c r="Z27" s="36">
        <v>65.028804890240636</v>
      </c>
    </row>
    <row r="28" spans="1:26" ht="5.25" customHeight="1" x14ac:dyDescent="0.35">
      <c r="B28" s="30"/>
      <c r="C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x14ac:dyDescent="0.35">
      <c r="A29" s="23" t="s">
        <v>82</v>
      </c>
      <c r="B29" s="31">
        <f>B13-B27</f>
        <v>163.68519530717492</v>
      </c>
      <c r="C29" s="31">
        <f>C13-C27</f>
        <v>49.138423481814684</v>
      </c>
      <c r="D29" s="67">
        <f>C29/B29-1</f>
        <v>-0.69979921892385843</v>
      </c>
      <c r="G29" s="23" t="s">
        <v>82</v>
      </c>
      <c r="H29" s="31">
        <f>H13-H27</f>
        <v>218.96751644732302</v>
      </c>
      <c r="I29" s="31">
        <f t="shared" ref="I29:V29" si="12">I13-I27</f>
        <v>424.53248355267698</v>
      </c>
      <c r="J29" s="31">
        <f t="shared" si="12"/>
        <v>123.2</v>
      </c>
      <c r="K29" s="31">
        <f t="shared" si="12"/>
        <v>-119.8</v>
      </c>
      <c r="L29" s="31">
        <f t="shared" si="12"/>
        <v>327</v>
      </c>
      <c r="M29" s="31">
        <f t="shared" si="12"/>
        <v>484</v>
      </c>
      <c r="N29" s="31">
        <f t="shared" si="12"/>
        <v>455.71628899999996</v>
      </c>
      <c r="O29" s="31">
        <f t="shared" si="12"/>
        <v>53.761164545645784</v>
      </c>
      <c r="P29" s="31">
        <f t="shared" si="12"/>
        <v>402.79276660438609</v>
      </c>
      <c r="Q29" s="31">
        <f t="shared" si="12"/>
        <v>512.70931975909969</v>
      </c>
      <c r="R29" s="31">
        <f t="shared" si="12"/>
        <v>-433</v>
      </c>
      <c r="S29" s="31">
        <f t="shared" si="12"/>
        <v>-490</v>
      </c>
      <c r="T29" s="31">
        <f t="shared" si="12"/>
        <v>355.57419945754248</v>
      </c>
      <c r="U29" s="31">
        <f t="shared" si="12"/>
        <v>476.44857716393153</v>
      </c>
      <c r="V29" s="31">
        <f t="shared" si="12"/>
        <v>163.68519530717492</v>
      </c>
      <c r="W29" s="31">
        <f t="shared" ref="W29:X29" si="13">W13-W27</f>
        <v>314.74</v>
      </c>
      <c r="X29" s="31">
        <f t="shared" si="13"/>
        <v>524.51625259600632</v>
      </c>
      <c r="Y29" s="31">
        <f t="shared" ref="Y29:Z29" si="14">Y13-Y27</f>
        <v>507.0193831735628</v>
      </c>
      <c r="Z29" s="31">
        <f t="shared" si="14"/>
        <v>49.138423481814684</v>
      </c>
    </row>
    <row r="34" spans="1:26" ht="23.4" x14ac:dyDescent="0.45">
      <c r="A34" s="15" t="s">
        <v>36</v>
      </c>
      <c r="B34" s="16"/>
      <c r="C34" s="16"/>
      <c r="D34" s="16"/>
      <c r="G34" s="15" t="s">
        <v>36</v>
      </c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6" spans="1:26" x14ac:dyDescent="0.35">
      <c r="A36" s="3" t="s">
        <v>89</v>
      </c>
      <c r="B36" s="68" t="s">
        <v>48</v>
      </c>
      <c r="C36" s="68" t="s">
        <v>113</v>
      </c>
      <c r="D36" s="68" t="s">
        <v>29</v>
      </c>
      <c r="G36" s="3" t="s">
        <v>71</v>
      </c>
      <c r="H36" s="68" t="s">
        <v>55</v>
      </c>
      <c r="I36" s="68" t="s">
        <v>56</v>
      </c>
      <c r="J36" s="68" t="s">
        <v>57</v>
      </c>
      <c r="K36" s="68" t="s">
        <v>58</v>
      </c>
      <c r="L36" s="68" t="s">
        <v>59</v>
      </c>
      <c r="M36" s="68" t="s">
        <v>60</v>
      </c>
      <c r="N36" s="68" t="s">
        <v>61</v>
      </c>
      <c r="O36" s="68" t="s">
        <v>62</v>
      </c>
      <c r="P36" s="68" t="s">
        <v>54</v>
      </c>
      <c r="Q36" s="68" t="s">
        <v>53</v>
      </c>
      <c r="R36" s="68" t="s">
        <v>52</v>
      </c>
      <c r="S36" s="68" t="s">
        <v>51</v>
      </c>
      <c r="T36" s="68" t="s">
        <v>50</v>
      </c>
      <c r="U36" s="68" t="s">
        <v>49</v>
      </c>
      <c r="V36" s="68" t="s">
        <v>48</v>
      </c>
      <c r="W36" s="68" t="s">
        <v>99</v>
      </c>
      <c r="X36" s="68" t="s">
        <v>104</v>
      </c>
      <c r="Y36" s="68" t="s">
        <v>112</v>
      </c>
      <c r="Z36" s="68" t="s">
        <v>113</v>
      </c>
    </row>
    <row r="37" spans="1:26" x14ac:dyDescent="0.35">
      <c r="A37" s="3" t="s">
        <v>72</v>
      </c>
      <c r="B37" s="68"/>
      <c r="C37" s="68"/>
      <c r="D37" s="68"/>
      <c r="G37" s="3" t="s">
        <v>72</v>
      </c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9" spans="1:26" x14ac:dyDescent="0.35">
      <c r="A39" s="6" t="s">
        <v>73</v>
      </c>
      <c r="B39" s="28">
        <f>B41+B42</f>
        <v>1163.3114928183011</v>
      </c>
      <c r="C39" s="28">
        <f>C41+C42</f>
        <v>1096.5211357750077</v>
      </c>
      <c r="D39" s="44">
        <f>C39/B39-1</f>
        <v>-5.741399225884336E-2</v>
      </c>
      <c r="G39" s="6" t="s">
        <v>73</v>
      </c>
      <c r="H39" s="37"/>
      <c r="I39" s="37"/>
      <c r="J39" s="37"/>
      <c r="K39" s="37"/>
      <c r="L39" s="37"/>
      <c r="M39" s="37"/>
      <c r="N39" s="37"/>
      <c r="O39" s="37"/>
      <c r="P39" s="28">
        <f>P41+P42</f>
        <v>896.15477393720892</v>
      </c>
      <c r="Q39" s="28">
        <f t="shared" ref="Q39:V39" si="15">Q41+Q42</f>
        <v>966.33258163299797</v>
      </c>
      <c r="R39" s="28">
        <f t="shared" si="15"/>
        <v>931.47193074071765</v>
      </c>
      <c r="S39" s="28">
        <f t="shared" si="15"/>
        <v>1184.7649773808278</v>
      </c>
      <c r="T39" s="28">
        <f t="shared" si="15"/>
        <v>788.82634795288288</v>
      </c>
      <c r="U39" s="28">
        <f t="shared" si="15"/>
        <v>1049</v>
      </c>
      <c r="V39" s="28">
        <f t="shared" si="15"/>
        <v>1163.3114928183011</v>
      </c>
      <c r="W39" s="28">
        <f t="shared" ref="W39:X39" si="16">W41+W42</f>
        <v>1110.2813305312957</v>
      </c>
      <c r="X39" s="28">
        <f t="shared" si="16"/>
        <v>809.94496876190215</v>
      </c>
      <c r="Y39" s="28">
        <f t="shared" ref="Y39:Z39" si="17">Y41+Y42</f>
        <v>978.76345776423216</v>
      </c>
      <c r="Z39" s="28">
        <f t="shared" si="17"/>
        <v>1096.5211357750077</v>
      </c>
    </row>
    <row r="40" spans="1:26" ht="6" customHeight="1" x14ac:dyDescent="0.35">
      <c r="H40" s="38"/>
      <c r="I40" s="38"/>
      <c r="J40" s="38"/>
      <c r="K40" s="38"/>
      <c r="L40" s="38"/>
      <c r="M40" s="38"/>
      <c r="N40" s="38"/>
      <c r="O40" s="38"/>
    </row>
    <row r="41" spans="1:26" x14ac:dyDescent="0.35">
      <c r="A41" s="5" t="s">
        <v>83</v>
      </c>
      <c r="B41" s="29">
        <f>V41</f>
        <v>808.7313863700075</v>
      </c>
      <c r="C41" s="29">
        <f>Z41</f>
        <v>725.43641713442707</v>
      </c>
      <c r="D41" s="42">
        <f>+C41/B41-1</f>
        <v>-0.10299460443776032</v>
      </c>
      <c r="E41" s="66"/>
      <c r="G41" s="5" t="s">
        <v>83</v>
      </c>
      <c r="H41" s="39"/>
      <c r="I41" s="39"/>
      <c r="J41" s="39"/>
      <c r="K41" s="39"/>
      <c r="L41" s="39"/>
      <c r="M41" s="39"/>
      <c r="N41" s="39"/>
      <c r="O41" s="39"/>
      <c r="P41" s="29">
        <v>896.15477393720892</v>
      </c>
      <c r="Q41" s="29">
        <v>895</v>
      </c>
      <c r="R41" s="29">
        <v>660.8546595771212</v>
      </c>
      <c r="S41" s="29">
        <v>701.74175820562186</v>
      </c>
      <c r="T41" s="29">
        <v>670.14557932067135</v>
      </c>
      <c r="U41" s="29">
        <v>713</v>
      </c>
      <c r="V41" s="29">
        <v>808.7313863700075</v>
      </c>
      <c r="W41" s="29">
        <v>820.11765848199025</v>
      </c>
      <c r="X41" s="29">
        <v>754.11900053134241</v>
      </c>
      <c r="Y41" s="29">
        <v>805.13023617018166</v>
      </c>
      <c r="Z41" s="29">
        <v>725.43641713442707</v>
      </c>
    </row>
    <row r="42" spans="1:26" x14ac:dyDescent="0.35">
      <c r="A42" s="32" t="s">
        <v>76</v>
      </c>
      <c r="B42" s="33">
        <f>V42</f>
        <v>354.58010644829352</v>
      </c>
      <c r="C42" s="33">
        <f>Z42</f>
        <v>371.0847186405806</v>
      </c>
      <c r="D42" s="56">
        <f t="shared" ref="D42" si="18">+C42/B42-1</f>
        <v>4.6546920969729788E-2</v>
      </c>
      <c r="G42" s="32" t="s">
        <v>76</v>
      </c>
      <c r="H42" s="40"/>
      <c r="I42" s="40"/>
      <c r="J42" s="40"/>
      <c r="K42" s="40"/>
      <c r="L42" s="40"/>
      <c r="M42" s="40"/>
      <c r="N42" s="40"/>
      <c r="O42" s="40"/>
      <c r="P42" s="40">
        <v>0</v>
      </c>
      <c r="Q42" s="33">
        <v>71.332581632997972</v>
      </c>
      <c r="R42" s="33">
        <v>270.61727116359646</v>
      </c>
      <c r="S42" s="33">
        <v>483.0232191752059</v>
      </c>
      <c r="T42" s="33">
        <v>118.68076863221151</v>
      </c>
      <c r="U42" s="33">
        <v>336</v>
      </c>
      <c r="V42" s="33">
        <v>354.58010644829352</v>
      </c>
      <c r="W42" s="33">
        <v>290.16367204930543</v>
      </c>
      <c r="X42" s="33">
        <v>55.825968230559759</v>
      </c>
      <c r="Y42" s="33">
        <v>173.63322159405053</v>
      </c>
      <c r="Z42" s="33">
        <v>371.0847186405806</v>
      </c>
    </row>
    <row r="43" spans="1:26" ht="6" customHeight="1" x14ac:dyDescent="0.35">
      <c r="B43" s="30"/>
      <c r="C43" s="30"/>
      <c r="H43" s="38"/>
      <c r="I43" s="38"/>
      <c r="J43" s="38"/>
      <c r="K43" s="38"/>
      <c r="L43" s="38"/>
      <c r="M43" s="38"/>
      <c r="N43" s="38"/>
      <c r="O43" s="38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x14ac:dyDescent="0.35">
      <c r="A44" s="5" t="s">
        <v>77</v>
      </c>
      <c r="B44" s="29">
        <f>V44</f>
        <v>556.32527854111379</v>
      </c>
      <c r="C44" s="29">
        <f>Z44</f>
        <v>552.75187275807718</v>
      </c>
      <c r="D44" s="42">
        <f t="shared" ref="D44" si="19">+C44/B44-1</f>
        <v>-6.4232310140703852E-3</v>
      </c>
      <c r="G44" s="5" t="s">
        <v>77</v>
      </c>
      <c r="H44" s="39"/>
      <c r="I44" s="39"/>
      <c r="J44" s="39"/>
      <c r="K44" s="39"/>
      <c r="L44" s="39"/>
      <c r="M44" s="39"/>
      <c r="N44" s="39"/>
      <c r="O44" s="39"/>
      <c r="P44" s="29">
        <v>561</v>
      </c>
      <c r="Q44" s="29">
        <v>561.85</v>
      </c>
      <c r="R44" s="29">
        <v>563</v>
      </c>
      <c r="S44" s="29">
        <v>563.79843672169034</v>
      </c>
      <c r="T44" s="29">
        <v>562.0491675086156</v>
      </c>
      <c r="U44" s="29">
        <v>555</v>
      </c>
      <c r="V44" s="29">
        <v>556.32527854111379</v>
      </c>
      <c r="W44" s="29">
        <v>553.79857139638716</v>
      </c>
      <c r="X44" s="29">
        <v>551.44933226868807</v>
      </c>
      <c r="Y44" s="29">
        <v>550.05621080812159</v>
      </c>
      <c r="Z44" s="29">
        <v>552.75187275807718</v>
      </c>
    </row>
    <row r="45" spans="1:26" ht="12.75" customHeight="1" x14ac:dyDescent="0.35">
      <c r="H45" s="38"/>
      <c r="I45" s="38"/>
      <c r="J45" s="38"/>
      <c r="K45" s="38"/>
      <c r="L45" s="38"/>
      <c r="M45" s="38"/>
      <c r="N45" s="38"/>
      <c r="O45" s="38"/>
    </row>
    <row r="46" spans="1:26" x14ac:dyDescent="0.35">
      <c r="A46" s="6" t="s">
        <v>78</v>
      </c>
      <c r="B46" s="28">
        <f>B48</f>
        <v>1188.0124632138675</v>
      </c>
      <c r="C46" s="28">
        <f>C48</f>
        <v>1120.5979260393226</v>
      </c>
      <c r="D46" s="44">
        <f>C46/B46-1</f>
        <v>-5.6745648098818657E-2</v>
      </c>
      <c r="G46" s="6" t="s">
        <v>78</v>
      </c>
      <c r="H46" s="37"/>
      <c r="I46" s="37"/>
      <c r="J46" s="37"/>
      <c r="K46" s="37"/>
      <c r="L46" s="37"/>
      <c r="M46" s="37"/>
      <c r="N46" s="37"/>
      <c r="O46" s="37"/>
      <c r="P46" s="28">
        <v>663</v>
      </c>
      <c r="Q46" s="28">
        <v>800</v>
      </c>
      <c r="R46" s="28">
        <v>906.60296019489226</v>
      </c>
      <c r="S46" s="28">
        <v>1211</v>
      </c>
      <c r="T46" s="28">
        <v>715.32866794394647</v>
      </c>
      <c r="U46" s="28">
        <v>1074</v>
      </c>
      <c r="V46" s="28">
        <v>1188.0124632138675</v>
      </c>
      <c r="W46" s="28">
        <f>W48</f>
        <v>1135.4340123571928</v>
      </c>
      <c r="X46" s="28">
        <f>X48</f>
        <v>604.51495743320493</v>
      </c>
      <c r="Y46" s="28">
        <f>Y48</f>
        <v>1002.3766853551615</v>
      </c>
      <c r="Z46" s="28">
        <f>Z48</f>
        <v>1120.5979260393226</v>
      </c>
    </row>
    <row r="47" spans="1:26" ht="6" customHeight="1" x14ac:dyDescent="0.35">
      <c r="H47" s="38"/>
      <c r="I47" s="38"/>
      <c r="J47" s="38"/>
      <c r="K47" s="38"/>
      <c r="L47" s="38"/>
      <c r="M47" s="38"/>
      <c r="N47" s="38"/>
      <c r="O47" s="38"/>
    </row>
    <row r="48" spans="1:26" x14ac:dyDescent="0.35">
      <c r="A48" s="5" t="s">
        <v>80</v>
      </c>
      <c r="B48" s="29">
        <f>V48</f>
        <v>1188.0124632138675</v>
      </c>
      <c r="C48" s="29">
        <f>Z48</f>
        <v>1120.5979260393226</v>
      </c>
      <c r="D48" s="42">
        <f t="shared" ref="D48" si="20">+C48/B48-1</f>
        <v>-5.6745648098818657E-2</v>
      </c>
      <c r="G48" s="5" t="s">
        <v>80</v>
      </c>
      <c r="H48" s="39"/>
      <c r="I48" s="39"/>
      <c r="J48" s="39"/>
      <c r="K48" s="39"/>
      <c r="L48" s="39"/>
      <c r="M48" s="39"/>
      <c r="N48" s="39"/>
      <c r="O48" s="39"/>
      <c r="P48" s="29">
        <v>663</v>
      </c>
      <c r="Q48" s="29">
        <v>800</v>
      </c>
      <c r="R48" s="29">
        <v>906.60296019489226</v>
      </c>
      <c r="S48" s="29">
        <v>1211</v>
      </c>
      <c r="T48" s="29">
        <v>715.32866794394647</v>
      </c>
      <c r="U48" s="29">
        <v>1074</v>
      </c>
      <c r="V48" s="29">
        <v>1188.0124632138675</v>
      </c>
      <c r="W48" s="29">
        <v>1135.4340123571928</v>
      </c>
      <c r="X48" s="29">
        <v>604.51495743320493</v>
      </c>
      <c r="Y48" s="29">
        <v>1002.3766853551615</v>
      </c>
      <c r="Z48" s="29">
        <v>1120.5979260393226</v>
      </c>
    </row>
    <row r="49" spans="1:26" x14ac:dyDescent="0.35">
      <c r="A49" s="32" t="s">
        <v>81</v>
      </c>
      <c r="B49" s="62">
        <f>V49</f>
        <v>0</v>
      </c>
      <c r="C49" s="62">
        <f>Z49</f>
        <v>0</v>
      </c>
      <c r="D49" s="57" t="s">
        <v>69</v>
      </c>
      <c r="G49" s="32" t="s">
        <v>81</v>
      </c>
      <c r="H49" s="40"/>
      <c r="I49" s="40"/>
      <c r="J49" s="40"/>
      <c r="K49" s="40"/>
      <c r="L49" s="40"/>
      <c r="M49" s="40"/>
      <c r="N49" s="40"/>
      <c r="O49" s="40"/>
      <c r="P49" s="33">
        <v>117.26579863620114</v>
      </c>
      <c r="Q49" s="33">
        <v>146.8918117608051</v>
      </c>
      <c r="R49" s="33">
        <v>46.406399015580696</v>
      </c>
      <c r="S49" s="36">
        <v>0</v>
      </c>
      <c r="T49" s="33">
        <v>92.800363549785231</v>
      </c>
      <c r="U49" s="36">
        <v>0</v>
      </c>
      <c r="V49" s="36">
        <v>0</v>
      </c>
      <c r="W49" s="36">
        <v>0</v>
      </c>
      <c r="X49" s="36">
        <v>209.5338502374496</v>
      </c>
      <c r="Y49" s="36">
        <v>0</v>
      </c>
      <c r="Z49" s="36">
        <v>0</v>
      </c>
    </row>
    <row r="50" spans="1:26" ht="6" customHeight="1" x14ac:dyDescent="0.35">
      <c r="B50" s="30"/>
      <c r="C50" s="30"/>
      <c r="H50" s="38"/>
      <c r="I50" s="38"/>
      <c r="J50" s="38"/>
      <c r="K50" s="38"/>
      <c r="L50" s="38"/>
      <c r="M50" s="38"/>
      <c r="N50" s="38"/>
      <c r="O50" s="38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x14ac:dyDescent="0.35">
      <c r="A51" s="23" t="s">
        <v>82</v>
      </c>
      <c r="B51" s="31">
        <f>B42-B49</f>
        <v>354.58010644829352</v>
      </c>
      <c r="C51" s="31">
        <f>C42-C49</f>
        <v>371.0847186405806</v>
      </c>
      <c r="D51" s="73">
        <f>C51/B51-1</f>
        <v>4.6546920969729788E-2</v>
      </c>
      <c r="G51" s="23" t="s">
        <v>82</v>
      </c>
      <c r="H51" s="41"/>
      <c r="I51" s="41"/>
      <c r="J51" s="41"/>
      <c r="K51" s="41"/>
      <c r="L51" s="41"/>
      <c r="M51" s="41"/>
      <c r="N51" s="41"/>
      <c r="O51" s="41"/>
      <c r="P51" s="31">
        <v>-117.26579863620114</v>
      </c>
      <c r="Q51" s="31">
        <v>-75.559230127807126</v>
      </c>
      <c r="R51" s="31">
        <v>224.21087214801577</v>
      </c>
      <c r="S51" s="31">
        <v>483.0232191752059</v>
      </c>
      <c r="T51" s="31">
        <v>25.880405082426279</v>
      </c>
      <c r="U51" s="31">
        <v>336</v>
      </c>
      <c r="V51" s="31">
        <v>354.58010644829352</v>
      </c>
      <c r="W51" s="31">
        <v>355.58010644829398</v>
      </c>
      <c r="X51" s="31">
        <v>-153.70788200688983</v>
      </c>
      <c r="Y51" s="31">
        <f>Y42-Y49</f>
        <v>173.63322159405053</v>
      </c>
      <c r="Z51" s="31">
        <f>Z42-Z49</f>
        <v>371.0847186405806</v>
      </c>
    </row>
    <row r="53" spans="1:26" x14ac:dyDescent="0.35">
      <c r="C53" s="34"/>
    </row>
  </sheetData>
  <mergeCells count="44">
    <mergeCell ref="Z6:Z7"/>
    <mergeCell ref="Z36:Z37"/>
    <mergeCell ref="V36:V37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T36:T37"/>
    <mergeCell ref="U36:U37"/>
    <mergeCell ref="U6:U7"/>
    <mergeCell ref="V6:V7"/>
    <mergeCell ref="J6:J7"/>
    <mergeCell ref="B36:B37"/>
    <mergeCell ref="C36:C37"/>
    <mergeCell ref="D36:D37"/>
    <mergeCell ref="H36:H37"/>
    <mergeCell ref="I36:I37"/>
    <mergeCell ref="J36:J37"/>
    <mergeCell ref="B6:B7"/>
    <mergeCell ref="C6:C7"/>
    <mergeCell ref="D6:D7"/>
    <mergeCell ref="H6:H7"/>
    <mergeCell ref="I6:I7"/>
    <mergeCell ref="K6:K7"/>
    <mergeCell ref="L6:L7"/>
    <mergeCell ref="M6:M7"/>
    <mergeCell ref="N6:N7"/>
    <mergeCell ref="O6:O7"/>
    <mergeCell ref="T6:T7"/>
    <mergeCell ref="P6:P7"/>
    <mergeCell ref="Q6:Q7"/>
    <mergeCell ref="R6:R7"/>
    <mergeCell ref="S6:S7"/>
    <mergeCell ref="Y6:Y7"/>
    <mergeCell ref="Y36:Y37"/>
    <mergeCell ref="X6:X7"/>
    <mergeCell ref="X36:X37"/>
    <mergeCell ref="W6:W7"/>
    <mergeCell ref="W36:W37"/>
  </mergeCells>
  <pageMargins left="0.7" right="0.7" top="0.75" bottom="0.75" header="0.3" footer="0.3"/>
  <pageSetup orientation="portrait" r:id="rId1"/>
  <ignoredErrors>
    <ignoredError sqref="H24 I24:Z24" formulaRange="1"/>
    <ignoredError sqref="C20 C24 B20 B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46"/>
  <sheetViews>
    <sheetView zoomScale="90" zoomScaleNormal="90" workbookViewId="0">
      <selection activeCell="D29" sqref="D29"/>
    </sheetView>
  </sheetViews>
  <sheetFormatPr baseColWidth="10" defaultColWidth="11.44140625" defaultRowHeight="14.4" x14ac:dyDescent="0.35"/>
  <cols>
    <col min="1" max="1" width="57.33203125" style="1" customWidth="1"/>
    <col min="2" max="16384" width="11.44140625" style="1"/>
  </cols>
  <sheetData>
    <row r="4" spans="1:4" ht="23.4" x14ac:dyDescent="0.45">
      <c r="A4" s="15" t="s">
        <v>47</v>
      </c>
      <c r="B4" s="16"/>
      <c r="C4" s="16"/>
      <c r="D4" s="16"/>
    </row>
    <row r="5" spans="1:4" ht="8.25" customHeight="1" x14ac:dyDescent="0.35"/>
    <row r="6" spans="1:4" ht="15.75" customHeight="1" x14ac:dyDescent="0.35">
      <c r="A6" s="3" t="s">
        <v>1</v>
      </c>
      <c r="B6" s="68" t="s">
        <v>48</v>
      </c>
      <c r="C6" s="68" t="s">
        <v>113</v>
      </c>
      <c r="D6" s="68" t="s">
        <v>29</v>
      </c>
    </row>
    <row r="7" spans="1:4" x14ac:dyDescent="0.35">
      <c r="A7" s="3" t="s">
        <v>0</v>
      </c>
      <c r="B7" s="68"/>
      <c r="C7" s="68"/>
      <c r="D7" s="68"/>
    </row>
    <row r="8" spans="1:4" ht="6.75" customHeight="1" x14ac:dyDescent="0.35"/>
    <row r="9" spans="1:4" x14ac:dyDescent="0.35">
      <c r="A9" s="2" t="s">
        <v>2</v>
      </c>
      <c r="B9" s="10">
        <f>SUM(B10:B11)</f>
        <v>384.01442531999993</v>
      </c>
      <c r="C9" s="10">
        <f>SUM(C10:C11)</f>
        <v>368.99227644000001</v>
      </c>
      <c r="D9" s="44">
        <f>C9/B9-1</f>
        <v>-3.9118709843990684E-2</v>
      </c>
    </row>
    <row r="10" spans="1:4" x14ac:dyDescent="0.35">
      <c r="A10" s="4" t="s">
        <v>3</v>
      </c>
      <c r="B10" s="7">
        <v>377.56387881999996</v>
      </c>
      <c r="C10" s="7">
        <v>362.05105947000004</v>
      </c>
      <c r="D10" s="42">
        <f>+C10/B10-1</f>
        <v>-4.1086608704418714E-2</v>
      </c>
    </row>
    <row r="11" spans="1:4" x14ac:dyDescent="0.35">
      <c r="A11" s="5" t="s">
        <v>4</v>
      </c>
      <c r="B11" s="8">
        <v>6.4505465000000006</v>
      </c>
      <c r="C11" s="8">
        <v>6.9412169699999984</v>
      </c>
      <c r="D11" s="42">
        <f>+C11/B11-1</f>
        <v>7.6066496071301559E-2</v>
      </c>
    </row>
    <row r="12" spans="1:4" ht="5.25" customHeight="1" x14ac:dyDescent="0.35">
      <c r="D12" s="45"/>
    </row>
    <row r="13" spans="1:4" x14ac:dyDescent="0.35">
      <c r="A13" s="6" t="s">
        <v>5</v>
      </c>
      <c r="B13" s="10">
        <f>SUM(B14:B19)</f>
        <v>-182.83798649000002</v>
      </c>
      <c r="C13" s="10">
        <f>SUM(C14:C19)</f>
        <v>-185.32793635000002</v>
      </c>
      <c r="D13" s="44">
        <f>C13/B13-1</f>
        <v>1.3618339973002103E-2</v>
      </c>
    </row>
    <row r="14" spans="1:4" x14ac:dyDescent="0.35">
      <c r="A14" s="5" t="s">
        <v>6</v>
      </c>
      <c r="B14" s="9">
        <v>-48.471841370000007</v>
      </c>
      <c r="C14" s="9">
        <v>-36.030390279999999</v>
      </c>
      <c r="D14" s="42">
        <f>+C14/B14-1</f>
        <v>-0.25667378705567845</v>
      </c>
    </row>
    <row r="15" spans="1:4" x14ac:dyDescent="0.35">
      <c r="A15" s="5" t="s">
        <v>7</v>
      </c>
      <c r="B15" s="9">
        <v>-12.31748</v>
      </c>
      <c r="C15" s="9">
        <v>-12.96105287</v>
      </c>
      <c r="D15" s="43">
        <f t="shared" ref="D15:D19" si="0">+C15/B15-1</f>
        <v>5.2248744873139685E-2</v>
      </c>
    </row>
    <row r="16" spans="1:4" x14ac:dyDescent="0.35">
      <c r="A16" s="5" t="s">
        <v>8</v>
      </c>
      <c r="B16" s="9">
        <v>-69.257545590000007</v>
      </c>
      <c r="C16" s="9">
        <v>-87.820830080000007</v>
      </c>
      <c r="D16" s="43">
        <f t="shared" si="0"/>
        <v>0.2680326646268032</v>
      </c>
    </row>
    <row r="17" spans="1:4" x14ac:dyDescent="0.35">
      <c r="A17" s="5" t="s">
        <v>9</v>
      </c>
      <c r="B17" s="9">
        <v>-4.990396689999999</v>
      </c>
      <c r="C17" s="9">
        <v>-4.997354979999999</v>
      </c>
      <c r="D17" s="43">
        <f t="shared" si="0"/>
        <v>1.3943360482631117E-3</v>
      </c>
    </row>
    <row r="18" spans="1:4" x14ac:dyDescent="0.35">
      <c r="A18" s="5" t="s">
        <v>10</v>
      </c>
      <c r="B18" s="9">
        <v>-21.775002570000002</v>
      </c>
      <c r="C18" s="9">
        <v>-23.068639080000001</v>
      </c>
      <c r="D18" s="43">
        <f t="shared" si="0"/>
        <v>5.94092471787937E-2</v>
      </c>
    </row>
    <row r="19" spans="1:4" x14ac:dyDescent="0.35">
      <c r="A19" s="5" t="s">
        <v>11</v>
      </c>
      <c r="B19" s="9">
        <v>-26.025720270000001</v>
      </c>
      <c r="C19" s="9">
        <v>-20.449669059999998</v>
      </c>
      <c r="D19" s="43">
        <f t="shared" si="0"/>
        <v>-0.21425156161489789</v>
      </c>
    </row>
    <row r="20" spans="1:4" ht="5.25" customHeight="1" x14ac:dyDescent="0.35">
      <c r="D20" s="45"/>
    </row>
    <row r="21" spans="1:4" x14ac:dyDescent="0.35">
      <c r="A21" s="6" t="s">
        <v>12</v>
      </c>
      <c r="B21" s="10">
        <f>B9+B13</f>
        <v>201.17643882999991</v>
      </c>
      <c r="C21" s="10">
        <f>C9+C13</f>
        <v>183.66434009</v>
      </c>
      <c r="D21" s="44">
        <f>C21/B21-1</f>
        <v>-8.7048457770932952E-2</v>
      </c>
    </row>
    <row r="22" spans="1:4" ht="5.25" customHeight="1" x14ac:dyDescent="0.35">
      <c r="D22" s="45"/>
    </row>
    <row r="23" spans="1:4" x14ac:dyDescent="0.35">
      <c r="A23" s="5" t="s">
        <v>13</v>
      </c>
      <c r="B23" s="9">
        <v>-19.13792746</v>
      </c>
      <c r="C23" s="9">
        <v>-19.41948554</v>
      </c>
      <c r="D23" s="42">
        <f>+C23/B23-1</f>
        <v>1.4712046567658899E-2</v>
      </c>
    </row>
    <row r="24" spans="1:4" x14ac:dyDescent="0.35">
      <c r="A24" s="5" t="s">
        <v>14</v>
      </c>
      <c r="B24" s="9">
        <v>-8.0141252200000004</v>
      </c>
      <c r="C24" s="9">
        <v>-7.9049100199999991</v>
      </c>
      <c r="D24" s="42">
        <f t="shared" ref="D24:D25" si="1">+C24/B24-1</f>
        <v>-1.3627837973812063E-2</v>
      </c>
    </row>
    <row r="25" spans="1:4" x14ac:dyDescent="0.35">
      <c r="A25" s="5" t="s">
        <v>15</v>
      </c>
      <c r="B25" s="9">
        <v>-59.531198900000007</v>
      </c>
      <c r="C25" s="9">
        <v>-59.493490899999998</v>
      </c>
      <c r="D25" s="42">
        <f t="shared" si="1"/>
        <v>-6.3341576680409073E-4</v>
      </c>
    </row>
    <row r="26" spans="1:4" ht="5.25" customHeight="1" x14ac:dyDescent="0.35">
      <c r="D26" s="45"/>
    </row>
    <row r="27" spans="1:4" x14ac:dyDescent="0.35">
      <c r="A27" s="6" t="s">
        <v>16</v>
      </c>
      <c r="B27" s="10">
        <f>B25+B24+B23+B21</f>
        <v>114.49318724999991</v>
      </c>
      <c r="C27" s="10">
        <f>C25+C24+C23+C21</f>
        <v>96.846453629999999</v>
      </c>
      <c r="D27" s="44">
        <f>C27/B27-1</f>
        <v>-0.15412911496181547</v>
      </c>
    </row>
    <row r="28" spans="1:4" ht="5.25" customHeight="1" x14ac:dyDescent="0.35">
      <c r="C28" s="55"/>
      <c r="D28" s="45"/>
    </row>
    <row r="29" spans="1:4" x14ac:dyDescent="0.35">
      <c r="A29" s="6" t="s">
        <v>17</v>
      </c>
      <c r="B29" s="10">
        <v>174.02438614999991</v>
      </c>
      <c r="C29" s="10">
        <v>156.33994453</v>
      </c>
      <c r="D29" s="44">
        <f>C29/B29-1</f>
        <v>-0.10162047981457523</v>
      </c>
    </row>
    <row r="30" spans="1:4" ht="5.25" customHeight="1" x14ac:dyDescent="0.35">
      <c r="D30" s="45"/>
    </row>
    <row r="31" spans="1:4" x14ac:dyDescent="0.35">
      <c r="A31" s="5" t="s">
        <v>18</v>
      </c>
      <c r="B31" s="9">
        <v>3.1789319899999997</v>
      </c>
      <c r="C31" s="9">
        <v>5.0033533800000001</v>
      </c>
      <c r="D31" s="42">
        <f>+C31/B31-1</f>
        <v>0.57391016723198307</v>
      </c>
    </row>
    <row r="32" spans="1:4" x14ac:dyDescent="0.35">
      <c r="A32" s="5" t="s">
        <v>19</v>
      </c>
      <c r="B32" s="9">
        <v>-21.837985680000003</v>
      </c>
      <c r="C32" s="9">
        <v>-20.895725410000001</v>
      </c>
      <c r="D32" s="42">
        <f t="shared" ref="D32:D35" si="2">+C32/B32-1</f>
        <v>-4.3147764807949129E-2</v>
      </c>
    </row>
    <row r="33" spans="1:4" x14ac:dyDescent="0.35">
      <c r="A33" s="5" t="s">
        <v>20</v>
      </c>
      <c r="B33" s="9">
        <v>2.7404837300000033</v>
      </c>
      <c r="C33" s="9">
        <v>-1.6043168900000007</v>
      </c>
      <c r="D33" s="57" t="s">
        <v>69</v>
      </c>
    </row>
    <row r="34" spans="1:4" x14ac:dyDescent="0.35">
      <c r="A34" s="5" t="s">
        <v>21</v>
      </c>
      <c r="B34" s="9">
        <v>1.2924579299999999</v>
      </c>
      <c r="C34" s="9">
        <v>2.82230545</v>
      </c>
      <c r="D34" s="42">
        <f t="shared" si="2"/>
        <v>1.1836729726282078</v>
      </c>
    </row>
    <row r="35" spans="1:4" x14ac:dyDescent="0.35">
      <c r="A35" s="5" t="s">
        <v>22</v>
      </c>
      <c r="B35" s="9">
        <v>-4.4328011099999998</v>
      </c>
      <c r="C35" s="9">
        <v>-5.4907606900000001</v>
      </c>
      <c r="D35" s="42">
        <f t="shared" si="2"/>
        <v>0.23866615120929713</v>
      </c>
    </row>
    <row r="36" spans="1:4" ht="5.25" customHeight="1" x14ac:dyDescent="0.35">
      <c r="D36" s="45"/>
    </row>
    <row r="37" spans="1:4" x14ac:dyDescent="0.35">
      <c r="A37" s="6" t="s">
        <v>23</v>
      </c>
      <c r="B37" s="10">
        <f>SUM(B31:B35)</f>
        <v>-19.058913140000001</v>
      </c>
      <c r="C37" s="10">
        <f>SUM(C31:C35)</f>
        <v>-20.165144160000001</v>
      </c>
      <c r="D37" s="44">
        <f>C37/B37-1</f>
        <v>5.8042712712630617E-2</v>
      </c>
    </row>
    <row r="38" spans="1:4" ht="5.25" customHeight="1" x14ac:dyDescent="0.35">
      <c r="D38" s="45"/>
    </row>
    <row r="39" spans="1:4" x14ac:dyDescent="0.35">
      <c r="A39" s="6" t="s">
        <v>24</v>
      </c>
      <c r="B39" s="10">
        <f>B37+B27</f>
        <v>95.434274109999905</v>
      </c>
      <c r="C39" s="10">
        <f>C37+C27</f>
        <v>76.681309470000002</v>
      </c>
      <c r="D39" s="44">
        <f>C39/B39-1</f>
        <v>-0.19650135986139294</v>
      </c>
    </row>
    <row r="40" spans="1:4" ht="5.25" customHeight="1" x14ac:dyDescent="0.35">
      <c r="D40" s="45"/>
    </row>
    <row r="41" spans="1:4" x14ac:dyDescent="0.35">
      <c r="A41" s="5" t="s">
        <v>25</v>
      </c>
      <c r="B41" s="9">
        <v>-25.223481329999998</v>
      </c>
      <c r="C41" s="9">
        <v>-22.801540859999999</v>
      </c>
      <c r="D41" s="42">
        <f>+C41/B41-1</f>
        <v>-9.6019278160442534E-2</v>
      </c>
    </row>
    <row r="42" spans="1:4" ht="6.75" customHeight="1" x14ac:dyDescent="0.35">
      <c r="D42" s="45"/>
    </row>
    <row r="43" spans="1:4" x14ac:dyDescent="0.35">
      <c r="A43" s="3" t="s">
        <v>26</v>
      </c>
      <c r="B43" s="11">
        <f>B39+B41</f>
        <v>70.210792779999906</v>
      </c>
      <c r="C43" s="11">
        <f>C39+C41</f>
        <v>53.879768609999999</v>
      </c>
      <c r="D43" s="46">
        <f>C43/B43-1</f>
        <v>-0.23259991125825785</v>
      </c>
    </row>
    <row r="44" spans="1:4" ht="5.25" customHeight="1" x14ac:dyDescent="0.35">
      <c r="D44" s="45"/>
    </row>
    <row r="45" spans="1:4" x14ac:dyDescent="0.35">
      <c r="A45" s="5" t="s">
        <v>27</v>
      </c>
      <c r="B45" s="9">
        <v>70.133168250000011</v>
      </c>
      <c r="C45" s="9">
        <v>56.817234620000008</v>
      </c>
      <c r="D45" s="42">
        <f>+C45/B45-1</f>
        <v>-0.18986642072882542</v>
      </c>
    </row>
    <row r="46" spans="1:4" x14ac:dyDescent="0.35">
      <c r="A46" s="5" t="s">
        <v>28</v>
      </c>
      <c r="B46" s="9">
        <v>7.7624529999999914E-2</v>
      </c>
      <c r="C46" s="9">
        <v>-2.9374660100000001</v>
      </c>
      <c r="D46" s="57" t="s">
        <v>69</v>
      </c>
    </row>
  </sheetData>
  <mergeCells count="3">
    <mergeCell ref="B6:B7"/>
    <mergeCell ref="C6:C7"/>
    <mergeCell ref="D6:D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Z66"/>
  <sheetViews>
    <sheetView zoomScale="80" zoomScaleNormal="80" workbookViewId="0">
      <selection activeCell="F65" sqref="F65"/>
    </sheetView>
  </sheetViews>
  <sheetFormatPr baseColWidth="10" defaultColWidth="11.44140625" defaultRowHeight="14.4" x14ac:dyDescent="0.35"/>
  <cols>
    <col min="1" max="1" width="38.5546875" style="1" customWidth="1"/>
    <col min="2" max="6" width="11.44140625" style="1"/>
    <col min="7" max="7" width="42.33203125" style="1" customWidth="1"/>
    <col min="8" max="16384" width="11.44140625" style="1"/>
  </cols>
  <sheetData>
    <row r="4" spans="1:26" ht="23.4" x14ac:dyDescent="0.45">
      <c r="A4" s="15" t="s">
        <v>30</v>
      </c>
      <c r="B4" s="16"/>
      <c r="C4" s="16"/>
      <c r="D4" s="16"/>
      <c r="G4" s="15" t="s">
        <v>30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9" customHeight="1" x14ac:dyDescent="0.35"/>
    <row r="6" spans="1:26" x14ac:dyDescent="0.35">
      <c r="A6" s="3" t="s">
        <v>90</v>
      </c>
      <c r="B6" s="68" t="s">
        <v>48</v>
      </c>
      <c r="C6" s="68" t="s">
        <v>113</v>
      </c>
      <c r="D6" s="68" t="s">
        <v>34</v>
      </c>
      <c r="G6" s="3" t="s">
        <v>35</v>
      </c>
      <c r="H6" s="68" t="s">
        <v>55</v>
      </c>
      <c r="I6" s="68" t="s">
        <v>56</v>
      </c>
      <c r="J6" s="68" t="s">
        <v>57</v>
      </c>
      <c r="K6" s="68" t="s">
        <v>58</v>
      </c>
      <c r="L6" s="68" t="s">
        <v>59</v>
      </c>
      <c r="M6" s="68" t="s">
        <v>60</v>
      </c>
      <c r="N6" s="68" t="s">
        <v>61</v>
      </c>
      <c r="O6" s="68" t="s">
        <v>62</v>
      </c>
      <c r="P6" s="68" t="s">
        <v>54</v>
      </c>
      <c r="Q6" s="68" t="s">
        <v>53</v>
      </c>
      <c r="R6" s="68" t="s">
        <v>52</v>
      </c>
      <c r="S6" s="68" t="s">
        <v>51</v>
      </c>
      <c r="T6" s="68" t="s">
        <v>50</v>
      </c>
      <c r="U6" s="68" t="s">
        <v>49</v>
      </c>
      <c r="V6" s="68" t="s">
        <v>48</v>
      </c>
      <c r="W6" s="68" t="s">
        <v>99</v>
      </c>
      <c r="X6" s="68" t="s">
        <v>104</v>
      </c>
      <c r="Y6" s="68" t="s">
        <v>112</v>
      </c>
      <c r="Z6" s="68" t="s">
        <v>113</v>
      </c>
    </row>
    <row r="7" spans="1:26" x14ac:dyDescent="0.35">
      <c r="A7" s="3" t="s">
        <v>0</v>
      </c>
      <c r="B7" s="68"/>
      <c r="C7" s="68"/>
      <c r="D7" s="68"/>
      <c r="G7" s="3" t="s">
        <v>0</v>
      </c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spans="1:26" ht="6.75" customHeight="1" x14ac:dyDescent="0.35"/>
    <row r="9" spans="1:26" x14ac:dyDescent="0.35">
      <c r="A9" s="2" t="s">
        <v>90</v>
      </c>
      <c r="B9" s="10">
        <f>SUM(B10:B14)</f>
        <v>332.52042805999997</v>
      </c>
      <c r="C9" s="10">
        <f>SUM(C10:C14)</f>
        <v>320.06585212000005</v>
      </c>
      <c r="D9" s="44">
        <f>C9/B9-1</f>
        <v>-3.7455070091972242E-2</v>
      </c>
      <c r="G9" s="2" t="s">
        <v>90</v>
      </c>
      <c r="H9" s="10">
        <f t="shared" ref="H9:S9" si="0">SUM(H10:H14)</f>
        <v>413.24504169000005</v>
      </c>
      <c r="I9" s="10">
        <f t="shared" si="0"/>
        <v>408.02186204000003</v>
      </c>
      <c r="J9" s="10">
        <f t="shared" si="0"/>
        <v>351.24406281</v>
      </c>
      <c r="K9" s="10">
        <f t="shared" si="0"/>
        <v>330.06554598999998</v>
      </c>
      <c r="L9" s="10">
        <f t="shared" si="0"/>
        <v>317.00992109000003</v>
      </c>
      <c r="M9" s="10">
        <f t="shared" si="0"/>
        <v>358.45925773000005</v>
      </c>
      <c r="N9" s="10">
        <f t="shared" si="0"/>
        <v>336.99432981999996</v>
      </c>
      <c r="O9" s="10">
        <f t="shared" si="0"/>
        <v>295.2</v>
      </c>
      <c r="P9" s="10">
        <f t="shared" si="0"/>
        <v>306.96104971</v>
      </c>
      <c r="Q9" s="10">
        <f t="shared" si="0"/>
        <v>315.18701463999997</v>
      </c>
      <c r="R9" s="10">
        <f t="shared" si="0"/>
        <v>285.26607687999996</v>
      </c>
      <c r="S9" s="10">
        <f t="shared" si="0"/>
        <v>312.09914898</v>
      </c>
      <c r="T9" s="10">
        <f t="shared" ref="T9:Y9" si="1">SUM(T10:T14)</f>
        <v>334.40723076999996</v>
      </c>
      <c r="U9" s="10">
        <f t="shared" si="1"/>
        <v>346.55393107000003</v>
      </c>
      <c r="V9" s="10">
        <f t="shared" si="1"/>
        <v>332.52042805999997</v>
      </c>
      <c r="W9" s="10">
        <f t="shared" si="1"/>
        <v>342.09300468000004</v>
      </c>
      <c r="X9" s="10">
        <f t="shared" si="1"/>
        <v>353.94514801000003</v>
      </c>
      <c r="Y9" s="10">
        <f t="shared" si="1"/>
        <v>348.51063906000007</v>
      </c>
      <c r="Z9" s="10">
        <f t="shared" ref="Z9" si="2">SUM(Z10:Z14)</f>
        <v>320.06585212000005</v>
      </c>
    </row>
    <row r="10" spans="1:26" x14ac:dyDescent="0.35">
      <c r="A10" s="5" t="s">
        <v>31</v>
      </c>
      <c r="B10" s="8">
        <f>V10</f>
        <v>169.59507421999999</v>
      </c>
      <c r="C10" s="8">
        <f>Z10</f>
        <v>149.56883198000003</v>
      </c>
      <c r="D10" s="42">
        <f>C10/B10-1</f>
        <v>-0.11808268802678645</v>
      </c>
      <c r="G10" s="5" t="s">
        <v>31</v>
      </c>
      <c r="H10" s="8">
        <v>165.97948997</v>
      </c>
      <c r="I10" s="8">
        <v>188.49707770999999</v>
      </c>
      <c r="J10" s="8">
        <v>186.63649657999997</v>
      </c>
      <c r="K10" s="8">
        <v>183.50712984</v>
      </c>
      <c r="L10" s="8">
        <v>167.63677664999997</v>
      </c>
      <c r="M10" s="8">
        <v>168.71629537000001</v>
      </c>
      <c r="N10" s="8">
        <v>144.29418787999998</v>
      </c>
      <c r="O10" s="8">
        <v>138</v>
      </c>
      <c r="P10" s="8">
        <v>170.95826696</v>
      </c>
      <c r="Q10" s="8">
        <v>147.25569370999997</v>
      </c>
      <c r="R10" s="8">
        <v>156.87191987999995</v>
      </c>
      <c r="S10" s="8">
        <v>162.03334683000003</v>
      </c>
      <c r="T10" s="8">
        <v>174.07059289</v>
      </c>
      <c r="U10" s="8">
        <v>164.98893743000002</v>
      </c>
      <c r="V10" s="8">
        <v>169.59507421999999</v>
      </c>
      <c r="W10" s="8">
        <v>165.59156586</v>
      </c>
      <c r="X10" s="8">
        <v>158.00478936000002</v>
      </c>
      <c r="Y10" s="8">
        <v>149.08084310000004</v>
      </c>
      <c r="Z10" s="8">
        <v>149.56883198000003</v>
      </c>
    </row>
    <row r="11" spans="1:26" x14ac:dyDescent="0.35">
      <c r="A11" s="5" t="s">
        <v>32</v>
      </c>
      <c r="B11" s="8">
        <f>V11</f>
        <v>106.30207426000001</v>
      </c>
      <c r="C11" s="8">
        <f>Z11</f>
        <v>142.17470935000003</v>
      </c>
      <c r="D11" s="42">
        <f t="shared" ref="D11" si="3">C11/B11-1</f>
        <v>0.33745940838614841</v>
      </c>
      <c r="G11" s="5" t="s">
        <v>32</v>
      </c>
      <c r="H11" s="8">
        <v>150.77243078000001</v>
      </c>
      <c r="I11" s="8">
        <v>123.92201981999999</v>
      </c>
      <c r="J11" s="8">
        <v>120.66280569000001</v>
      </c>
      <c r="K11" s="8">
        <v>106.75534663999998</v>
      </c>
      <c r="L11" s="8">
        <v>73.031641460000003</v>
      </c>
      <c r="M11" s="8">
        <v>86.392646360000015</v>
      </c>
      <c r="N11" s="8">
        <v>96.76054504999999</v>
      </c>
      <c r="O11" s="8">
        <v>101.5</v>
      </c>
      <c r="P11" s="8">
        <v>90.937325090000002</v>
      </c>
      <c r="Q11" s="8">
        <v>88.196378429999996</v>
      </c>
      <c r="R11" s="8">
        <v>87.818069400000013</v>
      </c>
      <c r="S11" s="8">
        <v>116.27806589999999</v>
      </c>
      <c r="T11" s="8">
        <v>89.859854289999987</v>
      </c>
      <c r="U11" s="8">
        <v>97.303830059999996</v>
      </c>
      <c r="V11" s="8">
        <v>106.30207426000001</v>
      </c>
      <c r="W11" s="8">
        <v>120.75143799999999</v>
      </c>
      <c r="X11" s="8">
        <v>141.77274656</v>
      </c>
      <c r="Y11" s="51">
        <v>141.20456391000002</v>
      </c>
      <c r="Z11" s="51">
        <v>142.17470935000003</v>
      </c>
    </row>
    <row r="12" spans="1:26" x14ac:dyDescent="0.35">
      <c r="A12" s="5" t="s">
        <v>33</v>
      </c>
      <c r="B12" s="8">
        <f>V12</f>
        <v>14.417883880000002</v>
      </c>
      <c r="C12" s="8">
        <f>Z12</f>
        <v>11.762932279999999</v>
      </c>
      <c r="D12" s="42">
        <f>C12/B12-1</f>
        <v>-0.18414294511574347</v>
      </c>
      <c r="G12" s="5" t="s">
        <v>33</v>
      </c>
      <c r="H12" s="8">
        <v>1.5028240999999996</v>
      </c>
      <c r="I12" s="8">
        <v>49.894180069999997</v>
      </c>
      <c r="J12" s="8">
        <v>4.4164942199999997</v>
      </c>
      <c r="K12" s="8">
        <v>0.11559316000000001</v>
      </c>
      <c r="L12" s="8">
        <v>37.97244843</v>
      </c>
      <c r="M12" s="8">
        <v>61.590290149999994</v>
      </c>
      <c r="N12" s="8">
        <v>31.334177269999998</v>
      </c>
      <c r="O12" s="8">
        <v>22.6</v>
      </c>
      <c r="P12" s="8">
        <v>15.926482890000001</v>
      </c>
      <c r="Q12" s="8">
        <v>35.506546749999998</v>
      </c>
      <c r="R12" s="8">
        <v>2.8136687299999998</v>
      </c>
      <c r="S12" s="8">
        <v>-0.83844826000000339</v>
      </c>
      <c r="T12" s="8">
        <v>25.163804219999999</v>
      </c>
      <c r="U12" s="8">
        <v>43.337346090000004</v>
      </c>
      <c r="V12" s="8">
        <v>14.417883880000002</v>
      </c>
      <c r="W12" s="8">
        <v>16.366405319999998</v>
      </c>
      <c r="X12" s="8">
        <v>31.975062109999996</v>
      </c>
      <c r="Y12" s="51">
        <v>39.212896179999994</v>
      </c>
      <c r="Z12" s="51">
        <v>11.762932279999999</v>
      </c>
    </row>
    <row r="13" spans="1:26" x14ac:dyDescent="0.35">
      <c r="A13" s="5" t="s">
        <v>6</v>
      </c>
      <c r="B13" s="8">
        <f>V13</f>
        <v>36.7775417</v>
      </c>
      <c r="C13" s="8">
        <f>Z13</f>
        <v>11.010783440000001</v>
      </c>
      <c r="D13" s="42">
        <f t="shared" ref="D13:D14" si="4">C13/B13-1</f>
        <v>-0.70061121730710996</v>
      </c>
      <c r="G13" s="5" t="s">
        <v>6</v>
      </c>
      <c r="H13" s="8">
        <v>41.156034410000004</v>
      </c>
      <c r="I13" s="8">
        <v>45.093694849999999</v>
      </c>
      <c r="J13" s="8">
        <v>39.179404990000002</v>
      </c>
      <c r="K13" s="8">
        <v>37.815244419999999</v>
      </c>
      <c r="L13" s="8">
        <v>36.024857099999998</v>
      </c>
      <c r="M13" s="8">
        <v>39.49619045</v>
      </c>
      <c r="N13" s="8">
        <v>37.876558799999998</v>
      </c>
      <c r="O13" s="8">
        <v>31.7</v>
      </c>
      <c r="P13" s="8">
        <v>28.420257320000005</v>
      </c>
      <c r="Q13" s="8">
        <v>43.988652819999999</v>
      </c>
      <c r="R13" s="8">
        <v>37.405080679999998</v>
      </c>
      <c r="S13" s="8">
        <v>32.429191130000014</v>
      </c>
      <c r="T13" s="8">
        <v>40.141034320000003</v>
      </c>
      <c r="U13" s="8">
        <v>35.80881715000001</v>
      </c>
      <c r="V13" s="8">
        <v>36.7775417</v>
      </c>
      <c r="W13" s="8">
        <v>35.566902029999994</v>
      </c>
      <c r="X13" s="8">
        <v>16.340877990000003</v>
      </c>
      <c r="Y13" s="51">
        <v>13.981938399999999</v>
      </c>
      <c r="Z13" s="51">
        <v>11.010783440000001</v>
      </c>
    </row>
    <row r="14" spans="1:26" x14ac:dyDescent="0.35">
      <c r="A14" s="5" t="s">
        <v>4</v>
      </c>
      <c r="B14" s="8">
        <f>V14</f>
        <v>5.4278540000000008</v>
      </c>
      <c r="C14" s="8">
        <f>Z14</f>
        <v>5.5485950699999984</v>
      </c>
      <c r="D14" s="42">
        <f t="shared" si="4"/>
        <v>2.224471586744925E-2</v>
      </c>
      <c r="G14" s="5" t="s">
        <v>4</v>
      </c>
      <c r="H14" s="8">
        <v>53.834262430000003</v>
      </c>
      <c r="I14" s="8">
        <v>0.61488958999999999</v>
      </c>
      <c r="J14" s="8">
        <v>0.34886132999999997</v>
      </c>
      <c r="K14" s="8">
        <v>1.8722319299999999</v>
      </c>
      <c r="L14" s="8">
        <v>2.3441974500000002</v>
      </c>
      <c r="M14" s="8">
        <v>2.2638354000000001</v>
      </c>
      <c r="N14" s="8">
        <v>26.728860820000001</v>
      </c>
      <c r="O14" s="8">
        <v>1.4</v>
      </c>
      <c r="P14" s="8">
        <v>0.71871744999999998</v>
      </c>
      <c r="Q14" s="8">
        <v>0.23974292999999997</v>
      </c>
      <c r="R14" s="8">
        <v>0.35733819000000006</v>
      </c>
      <c r="S14" s="8">
        <v>2.1969933800000003</v>
      </c>
      <c r="T14" s="8">
        <v>5.1719450499999988</v>
      </c>
      <c r="U14" s="8">
        <v>5.1150003399999999</v>
      </c>
      <c r="V14" s="8">
        <v>5.4278540000000008</v>
      </c>
      <c r="W14" s="8">
        <v>3.8166934700000001</v>
      </c>
      <c r="X14" s="8">
        <v>5.8516719899999989</v>
      </c>
      <c r="Y14" s="51">
        <v>5.0303974700000005</v>
      </c>
      <c r="Z14" s="51">
        <v>5.5485950699999984</v>
      </c>
    </row>
    <row r="15" spans="1:26" ht="5.25" customHeight="1" x14ac:dyDescent="0.35">
      <c r="B15" s="38"/>
      <c r="C15" s="38"/>
      <c r="D15" s="4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x14ac:dyDescent="0.35">
      <c r="A16" s="2" t="s">
        <v>91</v>
      </c>
      <c r="B16" s="10">
        <f>SUM(B17:B22)</f>
        <v>-147.17653369000001</v>
      </c>
      <c r="C16" s="10">
        <f>SUM(C17:C22)</f>
        <v>-146.27714492000001</v>
      </c>
      <c r="D16" s="44">
        <f>C16/B16-1</f>
        <v>-6.1109522520376158E-3</v>
      </c>
      <c r="G16" s="2" t="s">
        <v>91</v>
      </c>
      <c r="H16" s="10">
        <f t="shared" ref="H16:V16" si="5">SUM(H17:H22)</f>
        <v>-275.35129532000002</v>
      </c>
      <c r="I16" s="10">
        <f t="shared" si="5"/>
        <v>-245.57660835000001</v>
      </c>
      <c r="J16" s="10">
        <f t="shared" si="5"/>
        <v>-213.76067669000003</v>
      </c>
      <c r="K16" s="10">
        <f t="shared" si="5"/>
        <v>-149.01963957999999</v>
      </c>
      <c r="L16" s="10">
        <f t="shared" si="5"/>
        <v>-205.1628939</v>
      </c>
      <c r="M16" s="10">
        <f t="shared" si="5"/>
        <v>-201.26569451</v>
      </c>
      <c r="N16" s="10">
        <f t="shared" si="5"/>
        <v>-136.02479528999999</v>
      </c>
      <c r="O16" s="10">
        <f t="shared" si="5"/>
        <v>-98.7</v>
      </c>
      <c r="P16" s="10">
        <f t="shared" si="5"/>
        <v>-132.75843111</v>
      </c>
      <c r="Q16" s="10">
        <f t="shared" si="5"/>
        <v>-150.15819938999999</v>
      </c>
      <c r="R16" s="10">
        <f t="shared" si="5"/>
        <v>-154.75086822</v>
      </c>
      <c r="S16" s="10">
        <f t="shared" si="5"/>
        <v>-142.57810221000003</v>
      </c>
      <c r="T16" s="10">
        <f t="shared" si="5"/>
        <v>-167.26441367999999</v>
      </c>
      <c r="U16" s="10">
        <f t="shared" si="5"/>
        <v>-175.75027431000001</v>
      </c>
      <c r="V16" s="10">
        <f t="shared" si="5"/>
        <v>-147.17653369000001</v>
      </c>
      <c r="W16" s="10">
        <f>SUM(W17:W22)</f>
        <v>-124.09420446999999</v>
      </c>
      <c r="X16" s="10">
        <f>SUM(X17:X22)</f>
        <v>-173.83893678999999</v>
      </c>
      <c r="Y16" s="10">
        <f>SUM(Y17:Y22)</f>
        <v>-181.13288132</v>
      </c>
      <c r="Z16" s="10">
        <f>SUM(Z17:Z22)</f>
        <v>-146.27714492000001</v>
      </c>
    </row>
    <row r="17" spans="1:26" x14ac:dyDescent="0.35">
      <c r="A17" s="5" t="s">
        <v>6</v>
      </c>
      <c r="B17" s="51">
        <f t="shared" ref="B17:B22" si="6">V17</f>
        <v>-38.842737790000008</v>
      </c>
      <c r="C17" s="51">
        <f t="shared" ref="C17:C22" si="7">Z17</f>
        <v>-26.527575679999998</v>
      </c>
      <c r="D17" s="42">
        <f>C17/B17-1</f>
        <v>-0.31705185604014052</v>
      </c>
      <c r="G17" s="5" t="s">
        <v>6</v>
      </c>
      <c r="H17" s="51">
        <v>-48.867815859999993</v>
      </c>
      <c r="I17" s="51">
        <v>-36.536173910000002</v>
      </c>
      <c r="J17" s="51">
        <v>-36.232333570000002</v>
      </c>
      <c r="K17" s="51">
        <v>-40.281641289999996</v>
      </c>
      <c r="L17" s="51">
        <v>-39.09474281</v>
      </c>
      <c r="M17" s="51">
        <v>-34.689093559999996</v>
      </c>
      <c r="N17" s="51">
        <v>-34.50693442</v>
      </c>
      <c r="O17" s="51">
        <v>-33.299999999999997</v>
      </c>
      <c r="P17" s="51">
        <v>-34.796432860000003</v>
      </c>
      <c r="Q17" s="51">
        <v>-36.290084159999992</v>
      </c>
      <c r="R17" s="51">
        <v>-35.83344452</v>
      </c>
      <c r="S17" s="51">
        <v>-34.904950130000003</v>
      </c>
      <c r="T17" s="51">
        <v>-40.870053159999991</v>
      </c>
      <c r="U17" s="51">
        <v>-36.607482070000003</v>
      </c>
      <c r="V17" s="51">
        <v>-38.842737790000008</v>
      </c>
      <c r="W17" s="51">
        <v>-40.685668849999999</v>
      </c>
      <c r="X17" s="51">
        <v>-39.213009910000004</v>
      </c>
      <c r="Y17" s="51">
        <v>-31.770287920000001</v>
      </c>
      <c r="Z17" s="51">
        <v>-26.527575679999998</v>
      </c>
    </row>
    <row r="18" spans="1:26" x14ac:dyDescent="0.35">
      <c r="A18" s="5" t="s">
        <v>7</v>
      </c>
      <c r="B18" s="51">
        <f t="shared" si="6"/>
        <v>-12.170216480000001</v>
      </c>
      <c r="C18" s="51">
        <f t="shared" si="7"/>
        <v>-12.82375993</v>
      </c>
      <c r="D18" s="42">
        <f t="shared" ref="D18" si="8">C18/B18-1</f>
        <v>5.3700232126026926E-2</v>
      </c>
      <c r="G18" s="5" t="s">
        <v>7</v>
      </c>
      <c r="H18" s="51">
        <v>-18.03067094</v>
      </c>
      <c r="I18" s="51">
        <v>-3.3591411400000002</v>
      </c>
      <c r="J18" s="51">
        <v>-20.369487509999999</v>
      </c>
      <c r="K18" s="51">
        <v>-29.147778030000001</v>
      </c>
      <c r="L18" s="51">
        <v>-4.5187954299999999</v>
      </c>
      <c r="M18" s="51">
        <v>-9.2159443799999998</v>
      </c>
      <c r="N18" s="51">
        <v>-10.38048916</v>
      </c>
      <c r="O18" s="51">
        <v>-16.5</v>
      </c>
      <c r="P18" s="51">
        <v>-5.5495712899999994</v>
      </c>
      <c r="Q18" s="51">
        <v>-6.9293658100000002</v>
      </c>
      <c r="R18" s="51">
        <v>-38.774170070000004</v>
      </c>
      <c r="S18" s="51">
        <v>-34.718472030000001</v>
      </c>
      <c r="T18" s="51">
        <v>-7.4512985600000015</v>
      </c>
      <c r="U18" s="51">
        <v>-8.1270384000000018</v>
      </c>
      <c r="V18" s="51">
        <v>-12.170216480000001</v>
      </c>
      <c r="W18" s="51">
        <v>-15.217228350000001</v>
      </c>
      <c r="X18" s="51">
        <v>-7.642425229999998</v>
      </c>
      <c r="Y18" s="51">
        <v>-8.2504383900000011</v>
      </c>
      <c r="Z18" s="51">
        <v>-12.82375993</v>
      </c>
    </row>
    <row r="19" spans="1:26" x14ac:dyDescent="0.35">
      <c r="A19" s="5" t="s">
        <v>8</v>
      </c>
      <c r="B19" s="51">
        <f t="shared" si="6"/>
        <v>-44.972191940000002</v>
      </c>
      <c r="C19" s="51">
        <f t="shared" si="7"/>
        <v>-63.272530880000005</v>
      </c>
      <c r="D19" s="42">
        <f>C19/B19-1</f>
        <v>0.40692566118226003</v>
      </c>
      <c r="G19" s="5" t="s">
        <v>8</v>
      </c>
      <c r="H19" s="51">
        <v>-143.05921096000003</v>
      </c>
      <c r="I19" s="51">
        <v>-115.28823815000001</v>
      </c>
      <c r="J19" s="51">
        <v>-64.623558400000007</v>
      </c>
      <c r="K19" s="51">
        <v>-18.6760698</v>
      </c>
      <c r="L19" s="51">
        <v>-95.077913459999991</v>
      </c>
      <c r="M19" s="51">
        <v>-96.246866560000015</v>
      </c>
      <c r="N19" s="51">
        <v>-48.765143299999998</v>
      </c>
      <c r="O19" s="51">
        <v>-11.3</v>
      </c>
      <c r="P19" s="51">
        <v>-55.49246531</v>
      </c>
      <c r="Q19" s="51">
        <v>-48.625604530000011</v>
      </c>
      <c r="R19" s="51">
        <v>-29.351692119999996</v>
      </c>
      <c r="S19" s="51">
        <v>-46.499171390000001</v>
      </c>
      <c r="T19" s="51">
        <v>-74.428830290000008</v>
      </c>
      <c r="U19" s="51">
        <v>-74.671550390000007</v>
      </c>
      <c r="V19" s="51">
        <v>-44.972191940000002</v>
      </c>
      <c r="W19" s="51">
        <v>-22.572275439999995</v>
      </c>
      <c r="X19" s="51">
        <v>-81.834264469999994</v>
      </c>
      <c r="Y19" s="51">
        <v>-91.752166529999982</v>
      </c>
      <c r="Z19" s="51">
        <v>-63.272530880000005</v>
      </c>
    </row>
    <row r="20" spans="1:26" x14ac:dyDescent="0.35">
      <c r="A20" s="5" t="s">
        <v>9</v>
      </c>
      <c r="B20" s="51">
        <f t="shared" si="6"/>
        <v>-4.990396689999999</v>
      </c>
      <c r="C20" s="51">
        <f t="shared" si="7"/>
        <v>-3.6377084799999992</v>
      </c>
      <c r="D20" s="42">
        <f t="shared" ref="D20:D22" si="9">C20/B20-1</f>
        <v>-0.2710582532868745</v>
      </c>
      <c r="G20" s="5" t="s">
        <v>9</v>
      </c>
      <c r="H20" s="51">
        <v>-22.91047446</v>
      </c>
      <c r="I20" s="51">
        <v>-43.010705830000006</v>
      </c>
      <c r="J20" s="51">
        <v>-40.598616540000009</v>
      </c>
      <c r="K20" s="51">
        <v>-3.2749097999999996</v>
      </c>
      <c r="L20" s="51">
        <v>-22.496929869999999</v>
      </c>
      <c r="M20" s="51">
        <v>-18.099470910000001</v>
      </c>
      <c r="N20" s="51">
        <v>-1.5190404399999999</v>
      </c>
      <c r="O20" s="51">
        <v>-2</v>
      </c>
      <c r="P20" s="51">
        <v>-2.0902260800000003</v>
      </c>
      <c r="Q20" s="51">
        <v>-23.231005809999996</v>
      </c>
      <c r="R20" s="51">
        <v>-13.097372880000002</v>
      </c>
      <c r="S20" s="51">
        <v>-2.91121008</v>
      </c>
      <c r="T20" s="51">
        <v>-6.969882909999999</v>
      </c>
      <c r="U20" s="51">
        <v>-16.593912970000002</v>
      </c>
      <c r="V20" s="51">
        <v>-4.990396689999999</v>
      </c>
      <c r="W20" s="51">
        <v>-2.59113864</v>
      </c>
      <c r="X20" s="51">
        <v>-3.0085850299999999</v>
      </c>
      <c r="Y20" s="51">
        <v>-4.8410693299999998</v>
      </c>
      <c r="Z20" s="51">
        <v>-3.6377084799999992</v>
      </c>
    </row>
    <row r="21" spans="1:26" x14ac:dyDescent="0.35">
      <c r="A21" s="5" t="s">
        <v>10</v>
      </c>
      <c r="B21" s="51">
        <f t="shared" si="6"/>
        <v>-21.775002570000002</v>
      </c>
      <c r="C21" s="51">
        <f t="shared" si="7"/>
        <v>-23.068639080000001</v>
      </c>
      <c r="D21" s="42">
        <f t="shared" si="9"/>
        <v>5.94092471787937E-2</v>
      </c>
      <c r="G21" s="5" t="s">
        <v>10</v>
      </c>
      <c r="H21" s="51">
        <v>-23.41590613</v>
      </c>
      <c r="I21" s="51">
        <v>-25.471509249999997</v>
      </c>
      <c r="J21" s="51">
        <v>-24.229548649999998</v>
      </c>
      <c r="K21" s="51">
        <v>-19.288644770000001</v>
      </c>
      <c r="L21" s="51">
        <v>-26.610703540000006</v>
      </c>
      <c r="M21" s="51">
        <v>-22.176684440000002</v>
      </c>
      <c r="N21" s="51">
        <v>-20.448241290000002</v>
      </c>
      <c r="O21" s="51">
        <v>-8.4</v>
      </c>
      <c r="P21" s="51">
        <v>-18.665973629999996</v>
      </c>
      <c r="Q21" s="51">
        <v>-16.86084202</v>
      </c>
      <c r="R21" s="51">
        <v>-18.844166730000001</v>
      </c>
      <c r="S21" s="51">
        <v>-9.0097784399999981</v>
      </c>
      <c r="T21" s="51">
        <v>-18.267814120000004</v>
      </c>
      <c r="U21" s="51">
        <v>-19.587985530000005</v>
      </c>
      <c r="V21" s="51">
        <v>-21.775002570000002</v>
      </c>
      <c r="W21" s="51">
        <v>-14.182322660000001</v>
      </c>
      <c r="X21" s="51">
        <v>-22.118387720000001</v>
      </c>
      <c r="Y21" s="51">
        <v>-22.376940360000003</v>
      </c>
      <c r="Z21" s="51">
        <v>-23.068639080000001</v>
      </c>
    </row>
    <row r="22" spans="1:26" x14ac:dyDescent="0.35">
      <c r="A22" s="5" t="s">
        <v>93</v>
      </c>
      <c r="B22" s="51">
        <f t="shared" si="6"/>
        <v>-24.425988220000001</v>
      </c>
      <c r="C22" s="51">
        <f t="shared" si="7"/>
        <v>-16.946930869999999</v>
      </c>
      <c r="D22" s="42">
        <f t="shared" si="9"/>
        <v>-0.3061926208527419</v>
      </c>
      <c r="G22" s="5" t="s">
        <v>93</v>
      </c>
      <c r="H22" s="51">
        <v>-19.06721697</v>
      </c>
      <c r="I22" s="51">
        <v>-21.910840070000003</v>
      </c>
      <c r="J22" s="51">
        <v>-27.707132019999996</v>
      </c>
      <c r="K22" s="51">
        <v>-38.350595890000008</v>
      </c>
      <c r="L22" s="51">
        <v>-17.36380879</v>
      </c>
      <c r="M22" s="51">
        <v>-20.837634659999999</v>
      </c>
      <c r="N22" s="51">
        <v>-20.404946679999998</v>
      </c>
      <c r="O22" s="51">
        <v>-27.2</v>
      </c>
      <c r="P22" s="51">
        <v>-16.163761940000001</v>
      </c>
      <c r="Q22" s="51">
        <v>-18.221297059999998</v>
      </c>
      <c r="R22" s="51">
        <v>-18.850021900000002</v>
      </c>
      <c r="S22" s="51">
        <v>-14.534520140000001</v>
      </c>
      <c r="T22" s="51">
        <v>-19.276534640000001</v>
      </c>
      <c r="U22" s="51">
        <v>-20.162304949999999</v>
      </c>
      <c r="V22" s="51">
        <v>-24.425988220000001</v>
      </c>
      <c r="W22" s="51">
        <v>-28.84557053</v>
      </c>
      <c r="X22" s="51">
        <v>-20.02226443</v>
      </c>
      <c r="Y22" s="51">
        <v>-22.141978789999996</v>
      </c>
      <c r="Z22" s="51">
        <v>-16.946930869999999</v>
      </c>
    </row>
    <row r="23" spans="1:26" ht="5.25" customHeight="1" x14ac:dyDescent="0.35">
      <c r="B23" s="38"/>
      <c r="C23" s="38"/>
      <c r="D23" s="47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x14ac:dyDescent="0.35">
      <c r="A24" s="2" t="s">
        <v>92</v>
      </c>
      <c r="B24" s="10">
        <f>B9+B16</f>
        <v>185.34389436999996</v>
      </c>
      <c r="C24" s="10">
        <f>C9+C16</f>
        <v>173.78870720000003</v>
      </c>
      <c r="D24" s="44">
        <f>C24/B24-1</f>
        <v>-6.2344579568034963E-2</v>
      </c>
      <c r="G24" s="2" t="s">
        <v>92</v>
      </c>
      <c r="H24" s="10">
        <f t="shared" ref="H24:K24" si="10">H16+H9</f>
        <v>137.89374637000003</v>
      </c>
      <c r="I24" s="10">
        <f t="shared" si="10"/>
        <v>162.44525369000002</v>
      </c>
      <c r="J24" s="10">
        <f t="shared" si="10"/>
        <v>137.48338611999998</v>
      </c>
      <c r="K24" s="10">
        <f t="shared" si="10"/>
        <v>181.04590640999999</v>
      </c>
      <c r="L24" s="10">
        <f t="shared" ref="L24:N24" si="11">L16+L9</f>
        <v>111.84702719000003</v>
      </c>
      <c r="M24" s="10">
        <f t="shared" si="11"/>
        <v>157.19356322000004</v>
      </c>
      <c r="N24" s="10">
        <f t="shared" si="11"/>
        <v>200.96953452999998</v>
      </c>
      <c r="O24" s="10">
        <f t="shared" ref="O24:Q24" si="12">O16+O9</f>
        <v>196.5</v>
      </c>
      <c r="P24" s="10">
        <f t="shared" si="12"/>
        <v>174.20261859999999</v>
      </c>
      <c r="Q24" s="10">
        <f t="shared" si="12"/>
        <v>165.02881524999998</v>
      </c>
      <c r="R24" s="10">
        <f t="shared" ref="R24:T24" si="13">R16+R9</f>
        <v>130.51520865999996</v>
      </c>
      <c r="S24" s="10">
        <f t="shared" si="13"/>
        <v>169.52104676999997</v>
      </c>
      <c r="T24" s="10">
        <f t="shared" si="13"/>
        <v>167.14281708999997</v>
      </c>
      <c r="U24" s="10">
        <f t="shared" ref="U24:W24" si="14">U16+U9</f>
        <v>170.80365676000002</v>
      </c>
      <c r="V24" s="10">
        <f t="shared" si="14"/>
        <v>185.34389436999996</v>
      </c>
      <c r="W24" s="10">
        <f t="shared" si="14"/>
        <v>217.99880021000004</v>
      </c>
      <c r="X24" s="10">
        <f>X16+X9</f>
        <v>180.10621122000003</v>
      </c>
      <c r="Y24" s="10">
        <f>Y16+Y9</f>
        <v>167.37775774000008</v>
      </c>
      <c r="Z24" s="10">
        <f>Z16+Z9</f>
        <v>173.78870720000003</v>
      </c>
    </row>
    <row r="25" spans="1:26" ht="5.25" customHeight="1" x14ac:dyDescent="0.35">
      <c r="B25" s="38"/>
      <c r="C25" s="38"/>
      <c r="D25" s="47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x14ac:dyDescent="0.35">
      <c r="A26" s="5" t="s">
        <v>13</v>
      </c>
      <c r="B26" s="51">
        <f>V26</f>
        <v>-17.746854899999999</v>
      </c>
      <c r="C26" s="51">
        <f>Z26</f>
        <v>-17.7550566</v>
      </c>
      <c r="D26" s="42">
        <f>C26/B26-1</f>
        <v>4.6214949331679911E-4</v>
      </c>
      <c r="G26" s="5" t="s">
        <v>13</v>
      </c>
      <c r="H26" s="51">
        <v>-13.511288560000001</v>
      </c>
      <c r="I26" s="51">
        <v>-15.730694790000001</v>
      </c>
      <c r="J26" s="51">
        <v>-14.94375202</v>
      </c>
      <c r="K26" s="51">
        <v>-15.521342820000001</v>
      </c>
      <c r="L26" s="51">
        <v>-13.954037509999999</v>
      </c>
      <c r="M26" s="51">
        <v>-14.80528035</v>
      </c>
      <c r="N26" s="51">
        <v>-13.73918705</v>
      </c>
      <c r="O26" s="51">
        <v>-13.4</v>
      </c>
      <c r="P26" s="51">
        <v>-14.19469086</v>
      </c>
      <c r="Q26" s="51">
        <v>-15.02867498</v>
      </c>
      <c r="R26" s="51">
        <v>-16.110477190000001</v>
      </c>
      <c r="S26" s="51">
        <v>-16.584576090000002</v>
      </c>
      <c r="T26" s="51">
        <v>-15.693575970000001</v>
      </c>
      <c r="U26" s="51">
        <v>-16.256828450000004</v>
      </c>
      <c r="V26" s="51">
        <v>-17.746854899999999</v>
      </c>
      <c r="W26" s="51">
        <v>-21.240113520000001</v>
      </c>
      <c r="X26" s="51">
        <v>-19.39190297</v>
      </c>
      <c r="Y26" s="51">
        <v>-18.475289360000001</v>
      </c>
      <c r="Z26" s="51">
        <v>-17.7550566</v>
      </c>
    </row>
    <row r="27" spans="1:26" x14ac:dyDescent="0.35">
      <c r="A27" s="5" t="s">
        <v>94</v>
      </c>
      <c r="B27" s="51">
        <f>V27</f>
        <v>-7.0422980900000001</v>
      </c>
      <c r="C27" s="51">
        <f>Z27</f>
        <v>-7.0517470699999993</v>
      </c>
      <c r="D27" s="42">
        <f t="shared" ref="D27" si="15">C27/B27-1</f>
        <v>1.3417466683804946E-3</v>
      </c>
      <c r="G27" s="5" t="s">
        <v>94</v>
      </c>
      <c r="H27" s="51">
        <v>-4.6297593400000006</v>
      </c>
      <c r="I27" s="51">
        <v>-5.884523660000001</v>
      </c>
      <c r="J27" s="51">
        <v>-5.5682920600000001</v>
      </c>
      <c r="K27" s="51">
        <v>-6.5220293500000004</v>
      </c>
      <c r="L27" s="51">
        <v>-5.1150877699999997</v>
      </c>
      <c r="M27" s="51">
        <v>-6.0219605700000001</v>
      </c>
      <c r="N27" s="51">
        <v>-6.3402090600000003</v>
      </c>
      <c r="O27" s="51">
        <v>-11</v>
      </c>
      <c r="P27" s="51">
        <v>-6.5020823799999965</v>
      </c>
      <c r="Q27" s="51">
        <v>-8.009772479999997</v>
      </c>
      <c r="R27" s="51">
        <v>-7.9525749999999995</v>
      </c>
      <c r="S27" s="51">
        <v>-9.1727891499999981</v>
      </c>
      <c r="T27" s="51">
        <v>-8.0615386299999994</v>
      </c>
      <c r="U27" s="51">
        <v>-6.9816923099999997</v>
      </c>
      <c r="V27" s="51">
        <v>-7.0422980900000001</v>
      </c>
      <c r="W27" s="51">
        <v>-9.7220474300000017</v>
      </c>
      <c r="X27" s="51">
        <v>-7.0583630999999993</v>
      </c>
      <c r="Y27" s="51">
        <v>-7.2230401099999986</v>
      </c>
      <c r="Z27" s="51">
        <v>-7.0517470699999993</v>
      </c>
    </row>
    <row r="28" spans="1:26" x14ac:dyDescent="0.35">
      <c r="A28" s="5" t="s">
        <v>15</v>
      </c>
      <c r="B28" s="51">
        <f>V28</f>
        <v>-51.70911498000001</v>
      </c>
      <c r="C28" s="51">
        <f>Z28</f>
        <v>-51.21465688</v>
      </c>
      <c r="D28" s="42">
        <f>C28/B28-1</f>
        <v>-9.5623005768181724E-3</v>
      </c>
      <c r="G28" s="5" t="s">
        <v>15</v>
      </c>
      <c r="H28" s="51">
        <v>-41.951805570000005</v>
      </c>
      <c r="I28" s="51">
        <v>-46.185509760000002</v>
      </c>
      <c r="J28" s="51">
        <v>-46.341475529999997</v>
      </c>
      <c r="K28" s="51">
        <v>-47.895657579999998</v>
      </c>
      <c r="L28" s="51">
        <v>-47.45246057</v>
      </c>
      <c r="M28" s="51">
        <v>-48.384940369999995</v>
      </c>
      <c r="N28" s="51">
        <v>-48.861872340000005</v>
      </c>
      <c r="O28" s="51">
        <v>-49</v>
      </c>
      <c r="P28" s="51">
        <v>-47.859028649999999</v>
      </c>
      <c r="Q28" s="51">
        <v>-47.103709719999998</v>
      </c>
      <c r="R28" s="51">
        <v>-49.023684110000005</v>
      </c>
      <c r="S28" s="51">
        <v>-52.043309690000001</v>
      </c>
      <c r="T28" s="51">
        <v>-51.537491310000007</v>
      </c>
      <c r="U28" s="51">
        <v>-52.338320930000002</v>
      </c>
      <c r="V28" s="51">
        <v>-51.70911498000001</v>
      </c>
      <c r="W28" s="51">
        <v>-35.670721700000001</v>
      </c>
      <c r="X28" s="51">
        <v>-50.468340229999995</v>
      </c>
      <c r="Y28" s="51">
        <v>-50.577710360000012</v>
      </c>
      <c r="Z28" s="51">
        <v>-51.21465688</v>
      </c>
    </row>
    <row r="29" spans="1:26" ht="5.25" customHeight="1" x14ac:dyDescent="0.35">
      <c r="B29" s="38"/>
      <c r="C29" s="38"/>
      <c r="D29" s="4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x14ac:dyDescent="0.35">
      <c r="A30" s="2" t="s">
        <v>95</v>
      </c>
      <c r="B30" s="10">
        <f>B24+B26+B27+B28</f>
        <v>108.84562639999996</v>
      </c>
      <c r="C30" s="10">
        <f>C24+C26+C27+C28</f>
        <v>97.767246650000033</v>
      </c>
      <c r="D30" s="44">
        <f>C30/B30-1</f>
        <v>-0.10178066052270829</v>
      </c>
      <c r="G30" s="2" t="s">
        <v>95</v>
      </c>
      <c r="H30" s="10">
        <f>H24+H26+H27+H28</f>
        <v>77.800892900000022</v>
      </c>
      <c r="I30" s="10">
        <f t="shared" ref="I30:V30" si="16">I24+I26+I27+I28</f>
        <v>94.644525479999999</v>
      </c>
      <c r="J30" s="10">
        <f t="shared" si="16"/>
        <v>70.629866509999971</v>
      </c>
      <c r="K30" s="10">
        <f t="shared" si="16"/>
        <v>111.10687665999998</v>
      </c>
      <c r="L30" s="10">
        <f t="shared" si="16"/>
        <v>45.325441340000026</v>
      </c>
      <c r="M30" s="10">
        <f t="shared" si="16"/>
        <v>87.98138193000004</v>
      </c>
      <c r="N30" s="10">
        <f t="shared" si="16"/>
        <v>132.02826607999998</v>
      </c>
      <c r="O30" s="10">
        <f t="shared" si="16"/>
        <v>123.1</v>
      </c>
      <c r="P30" s="10">
        <f t="shared" si="16"/>
        <v>105.64681671</v>
      </c>
      <c r="Q30" s="10">
        <f t="shared" si="16"/>
        <v>94.886658069999967</v>
      </c>
      <c r="R30" s="10">
        <f t="shared" si="16"/>
        <v>57.428472359999958</v>
      </c>
      <c r="S30" s="10">
        <f t="shared" si="16"/>
        <v>91.720371839999956</v>
      </c>
      <c r="T30" s="10">
        <f t="shared" si="16"/>
        <v>91.850211179999945</v>
      </c>
      <c r="U30" s="10">
        <f t="shared" si="16"/>
        <v>95.226815070000015</v>
      </c>
      <c r="V30" s="10">
        <f t="shared" si="16"/>
        <v>108.84562639999996</v>
      </c>
      <c r="W30" s="10">
        <f t="shared" ref="W30:X30" si="17">W24+W26+W27+W28</f>
        <v>151.36591756000004</v>
      </c>
      <c r="X30" s="10">
        <f t="shared" si="17"/>
        <v>103.18760492000004</v>
      </c>
      <c r="Y30" s="10">
        <f t="shared" ref="Y30:Z30" si="18">Y24+Y26+Y27+Y28</f>
        <v>91.101717910000062</v>
      </c>
      <c r="Z30" s="10">
        <f t="shared" si="18"/>
        <v>97.767246650000033</v>
      </c>
    </row>
    <row r="31" spans="1:26" ht="5.25" customHeight="1" x14ac:dyDescent="0.35">
      <c r="A31" s="48"/>
      <c r="B31" s="49"/>
      <c r="C31" s="49"/>
      <c r="D31" s="50"/>
      <c r="G31" s="48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 x14ac:dyDescent="0.35">
      <c r="A32" s="2" t="s">
        <v>17</v>
      </c>
      <c r="B32" s="10">
        <f>B30-B28</f>
        <v>160.55474137999997</v>
      </c>
      <c r="C32" s="10">
        <f>C30-C28</f>
        <v>148.98190353000004</v>
      </c>
      <c r="D32" s="44">
        <f>C32/B32-1</f>
        <v>-7.208032444591228E-2</v>
      </c>
      <c r="G32" s="2" t="s">
        <v>17</v>
      </c>
      <c r="H32" s="10">
        <f>H30-H28</f>
        <v>119.75269847000003</v>
      </c>
      <c r="I32" s="10">
        <f t="shared" ref="I32:V32" si="19">I30-I28</f>
        <v>140.83003524</v>
      </c>
      <c r="J32" s="10">
        <f t="shared" si="19"/>
        <v>116.97134203999997</v>
      </c>
      <c r="K32" s="10">
        <f t="shared" si="19"/>
        <v>159.00253423999999</v>
      </c>
      <c r="L32" s="10">
        <f t="shared" si="19"/>
        <v>92.777901910000026</v>
      </c>
      <c r="M32" s="10">
        <f t="shared" si="19"/>
        <v>136.36632230000004</v>
      </c>
      <c r="N32" s="10">
        <f t="shared" si="19"/>
        <v>180.89013841999997</v>
      </c>
      <c r="O32" s="10">
        <f t="shared" si="19"/>
        <v>172.1</v>
      </c>
      <c r="P32" s="10">
        <f t="shared" si="19"/>
        <v>153.50584536</v>
      </c>
      <c r="Q32" s="10">
        <f t="shared" si="19"/>
        <v>141.99036778999996</v>
      </c>
      <c r="R32" s="10">
        <f t="shared" si="19"/>
        <v>106.45215646999996</v>
      </c>
      <c r="S32" s="10">
        <f t="shared" si="19"/>
        <v>143.76368152999996</v>
      </c>
      <c r="T32" s="10">
        <f t="shared" si="19"/>
        <v>143.38770248999995</v>
      </c>
      <c r="U32" s="10">
        <f t="shared" si="19"/>
        <v>147.56513600000002</v>
      </c>
      <c r="V32" s="10">
        <f t="shared" si="19"/>
        <v>160.55474137999997</v>
      </c>
      <c r="W32" s="10">
        <f t="shared" ref="W32:X32" si="20">W30-W28</f>
        <v>187.03663926000004</v>
      </c>
      <c r="X32" s="10">
        <f t="shared" si="20"/>
        <v>153.65594515000004</v>
      </c>
      <c r="Y32" s="10">
        <f t="shared" ref="Y32:Z32" si="21">Y30-Y28</f>
        <v>141.67942827000007</v>
      </c>
      <c r="Z32" s="10">
        <f t="shared" si="21"/>
        <v>148.98190353000004</v>
      </c>
    </row>
    <row r="33" spans="1:26" ht="28.5" customHeight="1" x14ac:dyDescent="0.35"/>
    <row r="34" spans="1:26" ht="28.5" customHeight="1" x14ac:dyDescent="0.35"/>
    <row r="35" spans="1:26" ht="23.4" x14ac:dyDescent="0.45">
      <c r="A35" s="15" t="s">
        <v>36</v>
      </c>
      <c r="B35" s="16"/>
      <c r="C35" s="16"/>
      <c r="D35" s="16"/>
      <c r="G35" s="15" t="s">
        <v>36</v>
      </c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9" customHeight="1" x14ac:dyDescent="0.35"/>
    <row r="37" spans="1:26" x14ac:dyDescent="0.35">
      <c r="A37" s="3" t="s">
        <v>90</v>
      </c>
      <c r="B37" s="68" t="s">
        <v>48</v>
      </c>
      <c r="C37" s="68" t="s">
        <v>113</v>
      </c>
      <c r="D37" s="68" t="s">
        <v>34</v>
      </c>
      <c r="G37" s="3" t="s">
        <v>35</v>
      </c>
      <c r="H37" s="68" t="s">
        <v>55</v>
      </c>
      <c r="I37" s="68" t="s">
        <v>56</v>
      </c>
      <c r="J37" s="68" t="s">
        <v>57</v>
      </c>
      <c r="K37" s="68" t="s">
        <v>58</v>
      </c>
      <c r="L37" s="68" t="s">
        <v>59</v>
      </c>
      <c r="M37" s="68" t="s">
        <v>60</v>
      </c>
      <c r="N37" s="68" t="s">
        <v>61</v>
      </c>
      <c r="O37" s="68" t="s">
        <v>62</v>
      </c>
      <c r="P37" s="68" t="s">
        <v>54</v>
      </c>
      <c r="Q37" s="68" t="s">
        <v>53</v>
      </c>
      <c r="R37" s="68" t="s">
        <v>52</v>
      </c>
      <c r="S37" s="68" t="s">
        <v>51</v>
      </c>
      <c r="T37" s="68" t="s">
        <v>50</v>
      </c>
      <c r="U37" s="68" t="s">
        <v>49</v>
      </c>
      <c r="V37" s="68" t="s">
        <v>48</v>
      </c>
      <c r="W37" s="68" t="s">
        <v>99</v>
      </c>
      <c r="X37" s="68" t="s">
        <v>104</v>
      </c>
      <c r="Y37" s="68" t="s">
        <v>112</v>
      </c>
      <c r="Z37" s="68" t="s">
        <v>113</v>
      </c>
    </row>
    <row r="38" spans="1:26" x14ac:dyDescent="0.35">
      <c r="A38" s="3" t="s">
        <v>0</v>
      </c>
      <c r="B38" s="68"/>
      <c r="C38" s="68"/>
      <c r="D38" s="68"/>
      <c r="G38" s="3" t="s">
        <v>0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spans="1:26" ht="6.75" customHeight="1" x14ac:dyDescent="0.35"/>
    <row r="40" spans="1:26" x14ac:dyDescent="0.35">
      <c r="A40" s="2" t="s">
        <v>90</v>
      </c>
      <c r="B40" s="10">
        <f>SUM(B41:B45)</f>
        <v>51.493997259999993</v>
      </c>
      <c r="C40" s="10">
        <f>SUM(C41:C45)</f>
        <v>48.926424319999995</v>
      </c>
      <c r="D40" s="44">
        <f>C40/B40-1</f>
        <v>-4.9861597013647674E-2</v>
      </c>
      <c r="G40" s="2" t="s">
        <v>90</v>
      </c>
      <c r="H40" s="37"/>
      <c r="I40" s="37"/>
      <c r="J40" s="37"/>
      <c r="K40" s="37"/>
      <c r="L40" s="37"/>
      <c r="M40" s="37"/>
      <c r="N40" s="37"/>
      <c r="O40" s="37"/>
      <c r="P40" s="10">
        <f t="shared" ref="P40:W40" si="22">SUM(P41:P45)</f>
        <v>55.583655499999999</v>
      </c>
      <c r="Q40" s="10">
        <f t="shared" si="22"/>
        <v>54.9629184</v>
      </c>
      <c r="R40" s="10">
        <f t="shared" si="22"/>
        <v>49.082694860000004</v>
      </c>
      <c r="S40" s="10">
        <f t="shared" si="22"/>
        <v>57.097280980000001</v>
      </c>
      <c r="T40" s="10">
        <f t="shared" si="22"/>
        <v>47.636293819999999</v>
      </c>
      <c r="U40" s="10">
        <f t="shared" si="22"/>
        <v>46.971507459999998</v>
      </c>
      <c r="V40" s="10">
        <f t="shared" si="22"/>
        <v>51.493997259999993</v>
      </c>
      <c r="W40" s="10">
        <f t="shared" si="22"/>
        <v>46.735641690000008</v>
      </c>
      <c r="X40" s="10">
        <f>SUM(X41:X45)</f>
        <v>52.673049919999997</v>
      </c>
      <c r="Y40" s="10">
        <f>SUM(Y41:Y45)</f>
        <v>52.289317230000002</v>
      </c>
      <c r="Z40" s="10">
        <f>SUM(Z41:Z45)</f>
        <v>48.926424319999995</v>
      </c>
    </row>
    <row r="41" spans="1:26" x14ac:dyDescent="0.35">
      <c r="A41" s="5" t="s">
        <v>31</v>
      </c>
      <c r="B41" s="8">
        <f>V41</f>
        <v>31.344619299999998</v>
      </c>
      <c r="C41" s="8">
        <f>Z41</f>
        <v>26.837658909999995</v>
      </c>
      <c r="D41" s="42">
        <f>C41/B41-1</f>
        <v>-0.14378737054879476</v>
      </c>
      <c r="G41" s="5" t="s">
        <v>31</v>
      </c>
      <c r="H41" s="8"/>
      <c r="I41" s="8"/>
      <c r="J41" s="8"/>
      <c r="K41" s="8"/>
      <c r="L41" s="8"/>
      <c r="M41" s="8"/>
      <c r="N41" s="8"/>
      <c r="O41" s="8"/>
      <c r="P41" s="8">
        <v>32.460313200000002</v>
      </c>
      <c r="Q41" s="8">
        <v>29.138366089999998</v>
      </c>
      <c r="R41" s="8">
        <v>28.332158719999999</v>
      </c>
      <c r="S41" s="8">
        <v>29.400125059999997</v>
      </c>
      <c r="T41" s="8">
        <v>30.41764161</v>
      </c>
      <c r="U41" s="8">
        <v>29.193580749999999</v>
      </c>
      <c r="V41" s="8">
        <v>31.344619299999998</v>
      </c>
      <c r="W41" s="8">
        <v>31.739627410000004</v>
      </c>
      <c r="X41" s="8">
        <v>28.93242343</v>
      </c>
      <c r="Y41" s="8">
        <v>27.544648819999999</v>
      </c>
      <c r="Z41" s="8">
        <v>26.837658909999995</v>
      </c>
    </row>
    <row r="42" spans="1:26" x14ac:dyDescent="0.35">
      <c r="A42" s="5" t="s">
        <v>32</v>
      </c>
      <c r="B42" s="8">
        <f>V42</f>
        <v>3.3034332700000002</v>
      </c>
      <c r="C42" s="8">
        <f>Z42</f>
        <v>5.3961819800000006</v>
      </c>
      <c r="D42" s="42">
        <f t="shared" ref="D42:D45" si="23">C42/B42-1</f>
        <v>0.63350718448143506</v>
      </c>
      <c r="G42" s="5" t="s">
        <v>32</v>
      </c>
      <c r="H42" s="8"/>
      <c r="I42" s="8"/>
      <c r="J42" s="8"/>
      <c r="K42" s="8"/>
      <c r="L42" s="8"/>
      <c r="M42" s="8"/>
      <c r="N42" s="8"/>
      <c r="O42" s="8"/>
      <c r="P42" s="8">
        <v>5.6</v>
      </c>
      <c r="Q42" s="8">
        <v>6.6</v>
      </c>
      <c r="R42" s="8">
        <v>6.1689418100000006</v>
      </c>
      <c r="S42" s="8">
        <v>0.29570797999999998</v>
      </c>
      <c r="T42" s="8">
        <v>3.9916751399999995</v>
      </c>
      <c r="U42" s="8">
        <v>3.8195686800000002</v>
      </c>
      <c r="V42" s="8">
        <v>3.3034332700000002</v>
      </c>
      <c r="W42" s="8">
        <v>1.5023979999999982E-2</v>
      </c>
      <c r="X42" s="8">
        <v>7.9133462900000007</v>
      </c>
      <c r="Y42" s="8">
        <v>9.3299704900000009</v>
      </c>
      <c r="Z42" s="8">
        <v>5.3961819800000006</v>
      </c>
    </row>
    <row r="43" spans="1:26" x14ac:dyDescent="0.35">
      <c r="A43" s="5" t="s">
        <v>33</v>
      </c>
      <c r="B43" s="8">
        <f>V43</f>
        <v>5.7423679999999999</v>
      </c>
      <c r="C43" s="8">
        <f>Z43</f>
        <v>6.4587246999999994</v>
      </c>
      <c r="D43" s="42">
        <f t="shared" si="23"/>
        <v>0.12474935427335887</v>
      </c>
      <c r="G43" s="5" t="s">
        <v>37</v>
      </c>
      <c r="H43" s="8"/>
      <c r="I43" s="8"/>
      <c r="J43" s="8"/>
      <c r="K43" s="8"/>
      <c r="L43" s="8"/>
      <c r="M43" s="8"/>
      <c r="N43" s="8"/>
      <c r="O43" s="8"/>
      <c r="P43" s="8">
        <v>8.5953532900000003</v>
      </c>
      <c r="Q43" s="8">
        <v>6.4017951300000009</v>
      </c>
      <c r="R43" s="8">
        <v>5.7872665799999998</v>
      </c>
      <c r="S43" s="8">
        <v>16.955132990000003</v>
      </c>
      <c r="T43" s="8">
        <v>1.47052644</v>
      </c>
      <c r="U43" s="8">
        <v>3.6616426599999996</v>
      </c>
      <c r="V43" s="8">
        <v>5.7423679999999999</v>
      </c>
      <c r="W43" s="8">
        <v>2.3145004</v>
      </c>
      <c r="X43" s="8">
        <v>1.47969777</v>
      </c>
      <c r="Y43" s="8">
        <v>3.3943515400000002</v>
      </c>
      <c r="Z43" s="8">
        <v>6.4587246999999994</v>
      </c>
    </row>
    <row r="44" spans="1:26" x14ac:dyDescent="0.35">
      <c r="A44" s="5" t="s">
        <v>6</v>
      </c>
      <c r="B44" s="8">
        <f>V44</f>
        <v>10.080884190000001</v>
      </c>
      <c r="C44" s="8">
        <f>Z44</f>
        <v>8.8412368299999997</v>
      </c>
      <c r="D44" s="42">
        <f t="shared" si="23"/>
        <v>-0.12297010228822014</v>
      </c>
      <c r="G44" s="5" t="s">
        <v>6</v>
      </c>
      <c r="H44" s="8"/>
      <c r="I44" s="8"/>
      <c r="J44" s="8"/>
      <c r="K44" s="8"/>
      <c r="L44" s="8"/>
      <c r="M44" s="8"/>
      <c r="N44" s="8"/>
      <c r="O44" s="8"/>
      <c r="P44" s="8">
        <v>8.9279890099999992</v>
      </c>
      <c r="Q44" s="8">
        <v>12.502251830000001</v>
      </c>
      <c r="R44" s="8">
        <v>8.4584802499999991</v>
      </c>
      <c r="S44" s="8">
        <v>10.021971669999997</v>
      </c>
      <c r="T44" s="8">
        <v>10.59247901</v>
      </c>
      <c r="U44" s="8">
        <v>8.9588192499999995</v>
      </c>
      <c r="V44" s="8">
        <v>10.080884190000001</v>
      </c>
      <c r="W44" s="8">
        <v>11.61420582</v>
      </c>
      <c r="X44" s="8">
        <v>12.948201429999999</v>
      </c>
      <c r="Y44" s="8">
        <v>10.965700719999999</v>
      </c>
      <c r="Z44" s="8">
        <v>8.8412368299999997</v>
      </c>
    </row>
    <row r="45" spans="1:26" x14ac:dyDescent="0.35">
      <c r="A45" s="5" t="s">
        <v>4</v>
      </c>
      <c r="B45" s="8">
        <f>V45</f>
        <v>1.0226925</v>
      </c>
      <c r="C45" s="8">
        <f>Z45</f>
        <v>1.3926219000000002</v>
      </c>
      <c r="D45" s="42">
        <f t="shared" si="23"/>
        <v>0.36172104518220305</v>
      </c>
      <c r="G45" s="5" t="s">
        <v>4</v>
      </c>
      <c r="H45" s="8"/>
      <c r="I45" s="8"/>
      <c r="J45" s="8"/>
      <c r="K45" s="8"/>
      <c r="L45" s="8"/>
      <c r="M45" s="8"/>
      <c r="N45" s="8"/>
      <c r="O45" s="8"/>
      <c r="P45" s="8">
        <v>0</v>
      </c>
      <c r="Q45" s="8">
        <v>0.32050534999999997</v>
      </c>
      <c r="R45" s="8">
        <v>0.33584750000000002</v>
      </c>
      <c r="S45" s="8">
        <v>0.42434328000000004</v>
      </c>
      <c r="T45" s="8">
        <v>1.1639716200000001</v>
      </c>
      <c r="U45" s="8">
        <v>1.3378961200000001</v>
      </c>
      <c r="V45" s="8">
        <v>1.0226925</v>
      </c>
      <c r="W45" s="8">
        <v>1.0522840800000002</v>
      </c>
      <c r="X45" s="8">
        <v>1.399381</v>
      </c>
      <c r="Y45" s="8">
        <v>1.0546456599999998</v>
      </c>
      <c r="Z45" s="8">
        <v>1.3926219000000002</v>
      </c>
    </row>
    <row r="46" spans="1:26" ht="4.5" customHeight="1" x14ac:dyDescent="0.35"/>
    <row r="47" spans="1:26" x14ac:dyDescent="0.35">
      <c r="A47" s="2" t="s">
        <v>91</v>
      </c>
      <c r="B47" s="10">
        <f>SUM(B48:B52)</f>
        <v>-35.661452799999999</v>
      </c>
      <c r="C47" s="10">
        <f>SUM(C48:C52)</f>
        <v>-39.050791429999997</v>
      </c>
      <c r="D47" s="44">
        <f>C47/B47-1</f>
        <v>9.5042079441026051E-2</v>
      </c>
      <c r="G47" s="2" t="s">
        <v>91</v>
      </c>
      <c r="H47" s="37"/>
      <c r="I47" s="37"/>
      <c r="J47" s="37"/>
      <c r="K47" s="37"/>
      <c r="L47" s="37"/>
      <c r="M47" s="37"/>
      <c r="N47" s="37"/>
      <c r="O47" s="37"/>
      <c r="P47" s="10">
        <f t="shared" ref="P47:W47" si="24">SUM(P48:P52)</f>
        <v>-32.306038980000004</v>
      </c>
      <c r="Q47" s="10">
        <f t="shared" si="24"/>
        <v>-41.795531619999998</v>
      </c>
      <c r="R47" s="10">
        <f t="shared" si="24"/>
        <v>-30.759452379999999</v>
      </c>
      <c r="S47" s="10">
        <f t="shared" si="24"/>
        <v>-39.480105159999994</v>
      </c>
      <c r="T47" s="10">
        <f t="shared" si="24"/>
        <v>-34.353933659999996</v>
      </c>
      <c r="U47" s="10">
        <f t="shared" si="24"/>
        <v>-33.9733351</v>
      </c>
      <c r="V47" s="10">
        <f t="shared" si="24"/>
        <v>-35.661452799999999</v>
      </c>
      <c r="W47" s="10">
        <f t="shared" si="24"/>
        <v>-37.405603590000005</v>
      </c>
      <c r="X47" s="10">
        <f>SUM(X48:X52)</f>
        <v>-40.773118190000005</v>
      </c>
      <c r="Y47" s="10">
        <f>SUM(Y48:Y52)</f>
        <v>-37.811925799999997</v>
      </c>
      <c r="Z47" s="10">
        <f>SUM(Z48:Z52)</f>
        <v>-39.050791429999997</v>
      </c>
    </row>
    <row r="48" spans="1:26" x14ac:dyDescent="0.35">
      <c r="A48" s="5" t="s">
        <v>6</v>
      </c>
      <c r="B48" s="51">
        <f>V48</f>
        <v>-9.6291035800000007</v>
      </c>
      <c r="C48" s="51">
        <f>Z48</f>
        <v>-9.5028146000000007</v>
      </c>
      <c r="D48" s="42">
        <f>C48/B48-1</f>
        <v>-1.3115341314045792E-2</v>
      </c>
      <c r="G48" s="5" t="s">
        <v>6</v>
      </c>
      <c r="H48" s="8"/>
      <c r="I48" s="8"/>
      <c r="J48" s="8"/>
      <c r="K48" s="8"/>
      <c r="L48" s="8"/>
      <c r="M48" s="8"/>
      <c r="N48" s="8"/>
      <c r="O48" s="8"/>
      <c r="P48" s="51">
        <v>-8.6869376099999993</v>
      </c>
      <c r="Q48" s="51">
        <v>-10.98468411</v>
      </c>
      <c r="R48" s="51">
        <v>-7.5221053799999993</v>
      </c>
      <c r="S48" s="51">
        <v>-8.4976941799999999</v>
      </c>
      <c r="T48" s="51">
        <v>-8.7930702800000002</v>
      </c>
      <c r="U48" s="51">
        <v>-8.4213767199999996</v>
      </c>
      <c r="V48" s="51">
        <v>-9.6291035800000007</v>
      </c>
      <c r="W48" s="51">
        <v>-10.23718113</v>
      </c>
      <c r="X48" s="51">
        <v>-10.758186589999999</v>
      </c>
      <c r="Y48" s="51">
        <v>-10.957769000000001</v>
      </c>
      <c r="Z48" s="51">
        <v>-9.5028146000000007</v>
      </c>
    </row>
    <row r="49" spans="1:26" x14ac:dyDescent="0.35">
      <c r="A49" s="5" t="s">
        <v>7</v>
      </c>
      <c r="B49" s="51">
        <f>V49</f>
        <v>-0.14726351999999998</v>
      </c>
      <c r="C49" s="51">
        <f>Z49</f>
        <v>-0.13729293999999997</v>
      </c>
      <c r="D49" s="42">
        <f t="shared" ref="D49:D52" si="25">C49/B49-1</f>
        <v>-6.7705701995986578E-2</v>
      </c>
      <c r="G49" s="5" t="s">
        <v>7</v>
      </c>
      <c r="H49" s="8"/>
      <c r="I49" s="8"/>
      <c r="J49" s="8"/>
      <c r="K49" s="8"/>
      <c r="L49" s="8"/>
      <c r="M49" s="8"/>
      <c r="N49" s="8"/>
      <c r="O49" s="8"/>
      <c r="P49" s="51">
        <v>-2.4822059000000003</v>
      </c>
      <c r="Q49" s="51">
        <v>-8.7254282500000002</v>
      </c>
      <c r="R49" s="51">
        <v>-3.1551651900000004</v>
      </c>
      <c r="S49" s="51">
        <v>-1.36595606</v>
      </c>
      <c r="T49" s="51">
        <v>-2.8579380299999997</v>
      </c>
      <c r="U49" s="51">
        <v>-1.42054E-2</v>
      </c>
      <c r="V49" s="51">
        <v>-0.14726351999999998</v>
      </c>
      <c r="W49" s="51">
        <v>-1.8561880000000003E-2</v>
      </c>
      <c r="X49" s="51">
        <v>-6.3891180600000004</v>
      </c>
      <c r="Y49" s="51">
        <v>-1.296899E-2</v>
      </c>
      <c r="Z49" s="51">
        <v>-0.13729293999999997</v>
      </c>
    </row>
    <row r="50" spans="1:26" x14ac:dyDescent="0.35">
      <c r="A50" s="5" t="s">
        <v>8</v>
      </c>
      <c r="B50" s="51">
        <f>V50</f>
        <v>-24.285353650000001</v>
      </c>
      <c r="C50" s="51">
        <f>Z50</f>
        <v>-24.548299199999999</v>
      </c>
      <c r="D50" s="42">
        <f t="shared" si="25"/>
        <v>1.0827330488555553E-2</v>
      </c>
      <c r="G50" s="5" t="s">
        <v>8</v>
      </c>
      <c r="H50" s="8"/>
      <c r="I50" s="8"/>
      <c r="J50" s="8"/>
      <c r="K50" s="8"/>
      <c r="L50" s="8"/>
      <c r="M50" s="8"/>
      <c r="N50" s="8"/>
      <c r="O50" s="8"/>
      <c r="P50" s="51">
        <v>-16.863124360000004</v>
      </c>
      <c r="Q50" s="51">
        <v>-19.939320459999998</v>
      </c>
      <c r="R50" s="51">
        <v>-17.725214960000002</v>
      </c>
      <c r="S50" s="51">
        <v>-28.326226259999999</v>
      </c>
      <c r="T50" s="51">
        <v>-20.05521062</v>
      </c>
      <c r="U50" s="51">
        <v>-23.011494200000001</v>
      </c>
      <c r="V50" s="51">
        <v>-24.285353650000001</v>
      </c>
      <c r="W50" s="51">
        <v>-24.371911540000003</v>
      </c>
      <c r="X50" s="51">
        <v>-18.965294759999999</v>
      </c>
      <c r="Y50" s="51">
        <v>-23.6114715</v>
      </c>
      <c r="Z50" s="51">
        <v>-24.548299199999999</v>
      </c>
    </row>
    <row r="51" spans="1:26" x14ac:dyDescent="0.35">
      <c r="A51" s="5" t="s">
        <v>9</v>
      </c>
      <c r="B51" s="51">
        <f>V51</f>
        <v>0</v>
      </c>
      <c r="C51" s="51">
        <f>Z51</f>
        <v>-1.3596464999999998</v>
      </c>
      <c r="D51" s="57" t="s">
        <v>69</v>
      </c>
      <c r="G51" s="5" t="s">
        <v>9</v>
      </c>
      <c r="H51" s="8"/>
      <c r="I51" s="8"/>
      <c r="J51" s="8"/>
      <c r="K51" s="8"/>
      <c r="L51" s="8"/>
      <c r="M51" s="8"/>
      <c r="N51" s="8"/>
      <c r="O51" s="8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>
        <v>-1.3596464999999998</v>
      </c>
    </row>
    <row r="52" spans="1:26" x14ac:dyDescent="0.35">
      <c r="A52" s="5" t="s">
        <v>93</v>
      </c>
      <c r="B52" s="51">
        <f>V52</f>
        <v>-1.5997320500000001</v>
      </c>
      <c r="C52" s="51">
        <f>Z52</f>
        <v>-3.5027381900000001</v>
      </c>
      <c r="D52" s="42">
        <f t="shared" si="25"/>
        <v>1.1895780546498398</v>
      </c>
      <c r="G52" s="5" t="s">
        <v>93</v>
      </c>
      <c r="H52" s="8"/>
      <c r="I52" s="8"/>
      <c r="J52" s="8"/>
      <c r="K52" s="8"/>
      <c r="L52" s="8"/>
      <c r="M52" s="8"/>
      <c r="N52" s="8"/>
      <c r="O52" s="8"/>
      <c r="P52" s="51">
        <v>-4.2737711100000002</v>
      </c>
      <c r="Q52" s="51">
        <v>-2.1460987999999999</v>
      </c>
      <c r="R52" s="51">
        <v>-2.3569668500000001</v>
      </c>
      <c r="S52" s="51">
        <v>-1.2902286600000001</v>
      </c>
      <c r="T52" s="51">
        <v>-2.6477147300000001</v>
      </c>
      <c r="U52" s="51">
        <v>-2.5262587800000005</v>
      </c>
      <c r="V52" s="51">
        <v>-1.5997320500000001</v>
      </c>
      <c r="W52" s="51">
        <v>-2.7779490399999998</v>
      </c>
      <c r="X52" s="51">
        <v>-4.6605187800000003</v>
      </c>
      <c r="Y52" s="51">
        <v>-3.2297163100000006</v>
      </c>
      <c r="Z52" s="51">
        <v>-3.5027381900000001</v>
      </c>
    </row>
    <row r="53" spans="1:26" ht="4.5" customHeight="1" x14ac:dyDescent="0.35">
      <c r="B53" s="38"/>
      <c r="C53" s="38"/>
      <c r="D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x14ac:dyDescent="0.35">
      <c r="A54" s="2" t="s">
        <v>92</v>
      </c>
      <c r="B54" s="10">
        <f>B40+B47</f>
        <v>15.832544459999994</v>
      </c>
      <c r="C54" s="10">
        <f>C40+C47</f>
        <v>9.8756328899999986</v>
      </c>
      <c r="D54" s="44">
        <f>C54/B54-1</f>
        <v>-0.37624473975423134</v>
      </c>
      <c r="G54" s="2" t="s">
        <v>92</v>
      </c>
      <c r="H54" s="37"/>
      <c r="I54" s="37"/>
      <c r="J54" s="37"/>
      <c r="K54" s="37"/>
      <c r="L54" s="37"/>
      <c r="M54" s="37"/>
      <c r="N54" s="37"/>
      <c r="O54" s="37"/>
      <c r="P54" s="10">
        <f t="shared" ref="P54:W54" si="26">P47+P40</f>
        <v>23.277616519999995</v>
      </c>
      <c r="Q54" s="10">
        <f t="shared" si="26"/>
        <v>13.167386780000001</v>
      </c>
      <c r="R54" s="10">
        <f t="shared" si="26"/>
        <v>18.323242480000005</v>
      </c>
      <c r="S54" s="10">
        <f t="shared" si="26"/>
        <v>17.617175820000007</v>
      </c>
      <c r="T54" s="10">
        <f t="shared" si="26"/>
        <v>13.282360160000003</v>
      </c>
      <c r="U54" s="10">
        <f t="shared" si="26"/>
        <v>12.998172359999998</v>
      </c>
      <c r="V54" s="10">
        <f t="shared" si="26"/>
        <v>15.832544459999994</v>
      </c>
      <c r="W54" s="10">
        <f t="shared" si="26"/>
        <v>9.330038100000003</v>
      </c>
      <c r="X54" s="10">
        <f>X47+X40</f>
        <v>11.899931729999992</v>
      </c>
      <c r="Y54" s="10">
        <f>Y47+Y40</f>
        <v>14.477391430000004</v>
      </c>
      <c r="Z54" s="10">
        <f>Z47+Z40</f>
        <v>9.8756328899999986</v>
      </c>
    </row>
    <row r="55" spans="1:26" ht="4.5" customHeight="1" x14ac:dyDescent="0.35">
      <c r="B55" s="38"/>
      <c r="C55" s="38"/>
      <c r="D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x14ac:dyDescent="0.35">
      <c r="A56" s="5" t="s">
        <v>13</v>
      </c>
      <c r="B56" s="51">
        <f>V56</f>
        <v>-1.39107256</v>
      </c>
      <c r="C56" s="51">
        <f>Z56</f>
        <v>-1.6644289400000001</v>
      </c>
      <c r="D56" s="42">
        <f>C56/B56-1</f>
        <v>0.19650763580585617</v>
      </c>
      <c r="G56" s="5" t="s">
        <v>13</v>
      </c>
      <c r="H56" s="8"/>
      <c r="I56" s="8"/>
      <c r="J56" s="8"/>
      <c r="K56" s="8"/>
      <c r="L56" s="8"/>
      <c r="M56" s="8"/>
      <c r="N56" s="8"/>
      <c r="O56" s="8"/>
      <c r="P56" s="51">
        <v>-1.9020556099999997</v>
      </c>
      <c r="Q56" s="51">
        <v>-0.95662959000000014</v>
      </c>
      <c r="R56" s="51">
        <v>-1.38904001</v>
      </c>
      <c r="S56" s="51">
        <v>-1.64653396</v>
      </c>
      <c r="T56" s="51">
        <v>-1.35093598</v>
      </c>
      <c r="U56" s="51">
        <v>-1.4034176600000001</v>
      </c>
      <c r="V56" s="51">
        <v>-1.39107256</v>
      </c>
      <c r="W56" s="51">
        <v>-1.7022323799999999</v>
      </c>
      <c r="X56" s="51">
        <v>-1.4411471600000001</v>
      </c>
      <c r="Y56" s="51">
        <v>-1.51758236</v>
      </c>
      <c r="Z56" s="51">
        <v>-1.6644289400000001</v>
      </c>
    </row>
    <row r="57" spans="1:26" x14ac:dyDescent="0.35">
      <c r="A57" s="5" t="s">
        <v>94</v>
      </c>
      <c r="B57" s="51">
        <f>V57</f>
        <v>-0.97182712999999998</v>
      </c>
      <c r="C57" s="51">
        <f>Z57</f>
        <v>-0.85316294999999986</v>
      </c>
      <c r="D57" s="57">
        <f>C57/B57-1</f>
        <v>-0.12210420591983284</v>
      </c>
      <c r="G57" s="5" t="s">
        <v>94</v>
      </c>
      <c r="H57" s="8"/>
      <c r="I57" s="8"/>
      <c r="J57" s="8"/>
      <c r="K57" s="8"/>
      <c r="L57" s="8"/>
      <c r="M57" s="8"/>
      <c r="N57" s="8"/>
      <c r="O57" s="8"/>
      <c r="P57" s="51">
        <v>-4.6529306799999999</v>
      </c>
      <c r="Q57" s="51">
        <v>-3.0893527200000004</v>
      </c>
      <c r="R57" s="51">
        <v>-0.84189764999999994</v>
      </c>
      <c r="S57" s="51">
        <v>-1.86806512</v>
      </c>
      <c r="T57" s="51">
        <v>-0.51768802999999997</v>
      </c>
      <c r="U57" s="51">
        <v>-0.68306328000000005</v>
      </c>
      <c r="V57" s="51">
        <v>-0.97182712999999998</v>
      </c>
      <c r="W57" s="51">
        <v>10.162852590000002</v>
      </c>
      <c r="X57" s="51">
        <v>-0.53674665999999993</v>
      </c>
      <c r="Y57" s="51">
        <v>-0.63847730999999985</v>
      </c>
      <c r="Z57" s="51">
        <v>-0.85316294999999986</v>
      </c>
    </row>
    <row r="58" spans="1:26" x14ac:dyDescent="0.35">
      <c r="A58" s="5" t="s">
        <v>15</v>
      </c>
      <c r="B58" s="51">
        <f>V58</f>
        <v>-7.8220839199999972</v>
      </c>
      <c r="C58" s="51">
        <f>Z58</f>
        <v>-8.2788340199999997</v>
      </c>
      <c r="D58" s="42">
        <f t="shared" ref="D58" si="27">C58/B58-1</f>
        <v>5.8392380428462953E-2</v>
      </c>
      <c r="G58" s="5" t="s">
        <v>15</v>
      </c>
      <c r="H58" s="8"/>
      <c r="I58" s="8"/>
      <c r="J58" s="8"/>
      <c r="K58" s="8"/>
      <c r="L58" s="8"/>
      <c r="M58" s="8"/>
      <c r="N58" s="8"/>
      <c r="O58" s="8"/>
      <c r="P58" s="51">
        <v>-7.9848667500000001</v>
      </c>
      <c r="Q58" s="51">
        <v>-7.9488865200000003</v>
      </c>
      <c r="R58" s="51">
        <v>-7.9521240000000013</v>
      </c>
      <c r="S58" s="51">
        <v>-8.0023987100000014</v>
      </c>
      <c r="T58" s="51">
        <v>-8.0354829599999995</v>
      </c>
      <c r="U58" s="51">
        <v>-8.0330798399999992</v>
      </c>
      <c r="V58" s="51">
        <v>-7.8220839199999972</v>
      </c>
      <c r="W58" s="51">
        <v>-8.3412998900000002</v>
      </c>
      <c r="X58" s="51">
        <v>-8.1506856200000009</v>
      </c>
      <c r="Y58" s="51">
        <v>-8.2453212299999983</v>
      </c>
      <c r="Z58" s="51">
        <v>-8.2788340199999997</v>
      </c>
    </row>
    <row r="59" spans="1:26" ht="4.5" customHeight="1" x14ac:dyDescent="0.35">
      <c r="B59" s="38"/>
      <c r="C59" s="38"/>
      <c r="D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x14ac:dyDescent="0.35">
      <c r="A60" s="2" t="s">
        <v>95</v>
      </c>
      <c r="B60" s="10">
        <f>B54+B56+B57+B58</f>
        <v>5.6475608499999979</v>
      </c>
      <c r="C60" s="10">
        <f>C54+C56+C57+C58</f>
        <v>-0.92079302000000141</v>
      </c>
      <c r="D60" s="61" t="s">
        <v>69</v>
      </c>
      <c r="G60" s="2" t="s">
        <v>95</v>
      </c>
      <c r="H60" s="37"/>
      <c r="I60" s="37"/>
      <c r="J60" s="37"/>
      <c r="K60" s="37"/>
      <c r="L60" s="37"/>
      <c r="M60" s="37"/>
      <c r="N60" s="37"/>
      <c r="O60" s="37"/>
      <c r="P60" s="10">
        <f t="shared" ref="P60:V60" si="28">P54+P56+P57+P58</f>
        <v>8.7377634799999964</v>
      </c>
      <c r="Q60" s="10">
        <f t="shared" si="28"/>
        <v>1.1725179499999996</v>
      </c>
      <c r="R60" s="10">
        <f t="shared" si="28"/>
        <v>8.1401808200000048</v>
      </c>
      <c r="S60" s="10">
        <f t="shared" si="28"/>
        <v>6.1001780300000057</v>
      </c>
      <c r="T60" s="10">
        <f t="shared" si="28"/>
        <v>3.3782531900000041</v>
      </c>
      <c r="U60" s="10">
        <f t="shared" si="28"/>
        <v>2.8786115799999976</v>
      </c>
      <c r="V60" s="10">
        <f t="shared" si="28"/>
        <v>5.6475608499999979</v>
      </c>
      <c r="W60" s="10">
        <f t="shared" ref="W60:X60" si="29">W54+W56+W57+W58</f>
        <v>9.4493584200000047</v>
      </c>
      <c r="X60" s="10">
        <f t="shared" si="29"/>
        <v>1.7713522899999905</v>
      </c>
      <c r="Y60" s="10">
        <f t="shared" ref="Y60" si="30">Y54+Y56+Y57+Y58</f>
        <v>4.0760105300000049</v>
      </c>
      <c r="Z60" s="10">
        <f>Z54+Z56+Z57+Z58</f>
        <v>-0.92079302000000141</v>
      </c>
    </row>
    <row r="61" spans="1:26" ht="4.5" customHeight="1" x14ac:dyDescent="0.35">
      <c r="A61" s="48"/>
      <c r="B61" s="49"/>
      <c r="C61" s="49"/>
      <c r="D61" s="49"/>
      <c r="G61" s="48"/>
      <c r="H61" s="52"/>
      <c r="I61" s="52"/>
      <c r="J61" s="52"/>
      <c r="K61" s="52"/>
      <c r="L61" s="52"/>
      <c r="M61" s="52"/>
      <c r="N61" s="52"/>
      <c r="O61" s="52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 x14ac:dyDescent="0.35">
      <c r="A62" s="2" t="s">
        <v>17</v>
      </c>
      <c r="B62" s="10">
        <f>B60-B58</f>
        <v>13.469644769999995</v>
      </c>
      <c r="C62" s="10">
        <f>C60-C58</f>
        <v>7.3580409999999983</v>
      </c>
      <c r="D62" s="44">
        <f>C62/B62-1</f>
        <v>-0.45373162205524142</v>
      </c>
      <c r="G62" s="2" t="s">
        <v>17</v>
      </c>
      <c r="H62" s="37"/>
      <c r="I62" s="37"/>
      <c r="J62" s="37"/>
      <c r="K62" s="37"/>
      <c r="L62" s="37"/>
      <c r="M62" s="37"/>
      <c r="N62" s="37"/>
      <c r="O62" s="37"/>
      <c r="P62" s="10">
        <f t="shared" ref="P62:V62" si="31">P60-P58</f>
        <v>16.722630229999996</v>
      </c>
      <c r="Q62" s="10">
        <f t="shared" si="31"/>
        <v>9.1214044699999999</v>
      </c>
      <c r="R62" s="10">
        <f>R60-R58</f>
        <v>16.092304820000006</v>
      </c>
      <c r="S62" s="10">
        <f>S60-S58</f>
        <v>14.102576740000007</v>
      </c>
      <c r="T62" s="10">
        <f>T60-T58</f>
        <v>11.413736150000004</v>
      </c>
      <c r="U62" s="10">
        <f>U60-U58</f>
        <v>10.911691419999997</v>
      </c>
      <c r="V62" s="10">
        <f t="shared" si="31"/>
        <v>13.469644769999995</v>
      </c>
      <c r="W62" s="10">
        <f t="shared" ref="W62:X62" si="32">W60-W58</f>
        <v>17.790658310000005</v>
      </c>
      <c r="X62" s="10">
        <f t="shared" si="32"/>
        <v>9.9220379099999914</v>
      </c>
      <c r="Y62" s="10">
        <f t="shared" ref="Y62" si="33">Y60-Y58</f>
        <v>12.321331760000003</v>
      </c>
      <c r="Z62" s="10">
        <f>Z60-Z58</f>
        <v>7.3580409999999983</v>
      </c>
    </row>
    <row r="63" spans="1:26" x14ac:dyDescent="0.35">
      <c r="V63" s="64"/>
    </row>
    <row r="65" spans="22:22" x14ac:dyDescent="0.35">
      <c r="V65" s="64"/>
    </row>
    <row r="66" spans="22:22" x14ac:dyDescent="0.35">
      <c r="V66" s="65"/>
    </row>
  </sheetData>
  <mergeCells count="44">
    <mergeCell ref="Z6:Z7"/>
    <mergeCell ref="Z37:Z38"/>
    <mergeCell ref="T37:T38"/>
    <mergeCell ref="U6:U7"/>
    <mergeCell ref="V6:V7"/>
    <mergeCell ref="U37:U38"/>
    <mergeCell ref="V37:V38"/>
    <mergeCell ref="T6:T7"/>
    <mergeCell ref="Y6:Y7"/>
    <mergeCell ref="Y37:Y38"/>
    <mergeCell ref="X6:X7"/>
    <mergeCell ref="X37:X38"/>
    <mergeCell ref="W6:W7"/>
    <mergeCell ref="W37:W38"/>
    <mergeCell ref="H37:H38"/>
    <mergeCell ref="I37:I38"/>
    <mergeCell ref="J37:J38"/>
    <mergeCell ref="K37:K38"/>
    <mergeCell ref="L37:L38"/>
    <mergeCell ref="M6:M7"/>
    <mergeCell ref="N6:N7"/>
    <mergeCell ref="O6:O7"/>
    <mergeCell ref="R37:R38"/>
    <mergeCell ref="S37:S38"/>
    <mergeCell ref="P6:P7"/>
    <mergeCell ref="Q6:Q7"/>
    <mergeCell ref="R6:R7"/>
    <mergeCell ref="S6:S7"/>
    <mergeCell ref="M37:M38"/>
    <mergeCell ref="N37:N38"/>
    <mergeCell ref="O37:O38"/>
    <mergeCell ref="P37:P38"/>
    <mergeCell ref="Q37:Q38"/>
    <mergeCell ref="H6:H7"/>
    <mergeCell ref="I6:I7"/>
    <mergeCell ref="J6:J7"/>
    <mergeCell ref="K6:K7"/>
    <mergeCell ref="L6:L7"/>
    <mergeCell ref="B6:B7"/>
    <mergeCell ref="C6:C7"/>
    <mergeCell ref="D6:D7"/>
    <mergeCell ref="B37:B38"/>
    <mergeCell ref="C37:C38"/>
    <mergeCell ref="D37:D3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Z46"/>
  <sheetViews>
    <sheetView topLeftCell="A10" zoomScale="80" zoomScaleNormal="80" workbookViewId="0">
      <selection activeCell="D41" sqref="D41"/>
    </sheetView>
  </sheetViews>
  <sheetFormatPr baseColWidth="10" defaultColWidth="11.44140625" defaultRowHeight="14.4" x14ac:dyDescent="0.35"/>
  <cols>
    <col min="1" max="1" width="57" style="1" customWidth="1"/>
    <col min="2" max="6" width="11.44140625" style="1"/>
    <col min="7" max="7" width="60.6640625" style="1" customWidth="1"/>
    <col min="8" max="19" width="11.44140625" style="1"/>
    <col min="20" max="23" width="15.109375" style="1" bestFit="1" customWidth="1"/>
    <col min="24" max="25" width="15.109375" style="1" customWidth="1"/>
    <col min="26" max="16384" width="11.44140625" style="1"/>
  </cols>
  <sheetData>
    <row r="4" spans="1:26" ht="23.4" x14ac:dyDescent="0.45">
      <c r="A4" s="15" t="s">
        <v>30</v>
      </c>
      <c r="B4" s="16"/>
      <c r="C4" s="16"/>
      <c r="D4" s="16"/>
      <c r="G4" s="15" t="s">
        <v>30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8.25" customHeight="1" x14ac:dyDescent="0.35"/>
    <row r="6" spans="1:26" x14ac:dyDescent="0.35">
      <c r="A6" s="3" t="s">
        <v>38</v>
      </c>
      <c r="B6" s="68" t="s">
        <v>48</v>
      </c>
      <c r="C6" s="68" t="s">
        <v>113</v>
      </c>
      <c r="D6" s="68" t="s">
        <v>29</v>
      </c>
      <c r="G6" s="3" t="s">
        <v>38</v>
      </c>
      <c r="H6" s="68" t="s">
        <v>55</v>
      </c>
      <c r="I6" s="68" t="s">
        <v>56</v>
      </c>
      <c r="J6" s="68" t="s">
        <v>57</v>
      </c>
      <c r="K6" s="68" t="s">
        <v>58</v>
      </c>
      <c r="L6" s="68" t="s">
        <v>59</v>
      </c>
      <c r="M6" s="68" t="s">
        <v>60</v>
      </c>
      <c r="N6" s="68" t="s">
        <v>61</v>
      </c>
      <c r="O6" s="68" t="s">
        <v>62</v>
      </c>
      <c r="P6" s="68" t="s">
        <v>54</v>
      </c>
      <c r="Q6" s="68" t="s">
        <v>53</v>
      </c>
      <c r="R6" s="68" t="s">
        <v>52</v>
      </c>
      <c r="S6" s="68" t="s">
        <v>51</v>
      </c>
      <c r="T6" s="68" t="s">
        <v>50</v>
      </c>
      <c r="U6" s="68" t="s">
        <v>49</v>
      </c>
      <c r="V6" s="68" t="s">
        <v>48</v>
      </c>
      <c r="W6" s="68" t="s">
        <v>99</v>
      </c>
      <c r="X6" s="68" t="s">
        <v>104</v>
      </c>
      <c r="Y6" s="68" t="s">
        <v>112</v>
      </c>
      <c r="Z6" s="68" t="s">
        <v>113</v>
      </c>
    </row>
    <row r="7" spans="1:26" x14ac:dyDescent="0.35">
      <c r="A7" s="3" t="s">
        <v>0</v>
      </c>
      <c r="B7" s="68"/>
      <c r="C7" s="68"/>
      <c r="D7" s="68"/>
      <c r="G7" s="3" t="s">
        <v>0</v>
      </c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spans="1:26" ht="5.25" customHeight="1" x14ac:dyDescent="0.35"/>
    <row r="9" spans="1:26" x14ac:dyDescent="0.35">
      <c r="A9" s="5" t="s">
        <v>18</v>
      </c>
      <c r="B9" s="9">
        <f>V9</f>
        <v>3.0199921999999999</v>
      </c>
      <c r="C9" s="9">
        <f>Z9</f>
        <v>4.7103349699999999</v>
      </c>
      <c r="D9" s="42">
        <f>+C9/B9-1</f>
        <v>0.55971759463484716</v>
      </c>
      <c r="G9" s="5" t="s">
        <v>18</v>
      </c>
      <c r="H9" s="9">
        <v>1.4662270099999999</v>
      </c>
      <c r="I9" s="9">
        <v>1.1757188900000002</v>
      </c>
      <c r="J9" s="9">
        <v>1.7353684800000002</v>
      </c>
      <c r="K9" s="9">
        <v>1.1839040000000001</v>
      </c>
      <c r="L9" s="9">
        <v>0.95460129000000005</v>
      </c>
      <c r="M9" s="9">
        <v>1.11481557</v>
      </c>
      <c r="N9" s="9">
        <v>1.42294038</v>
      </c>
      <c r="O9" s="9">
        <v>2.02492457</v>
      </c>
      <c r="P9" s="9">
        <v>2.5239263000000003</v>
      </c>
      <c r="Q9" s="9">
        <v>2.6392289799999999</v>
      </c>
      <c r="R9" s="9">
        <v>1.97991607</v>
      </c>
      <c r="S9" s="9">
        <v>2.3358944199999998</v>
      </c>
      <c r="T9" s="9">
        <v>2.4035590900000003</v>
      </c>
      <c r="U9" s="9">
        <v>2.6319862900000004</v>
      </c>
      <c r="V9" s="9">
        <v>3.0199921999999999</v>
      </c>
      <c r="W9" s="9">
        <v>4.0376973799999991</v>
      </c>
      <c r="X9" s="9">
        <v>4.6344836200000001</v>
      </c>
      <c r="Y9" s="9">
        <v>4.2783687300000004</v>
      </c>
      <c r="Z9" s="9">
        <v>4.7103349699999999</v>
      </c>
    </row>
    <row r="10" spans="1:26" x14ac:dyDescent="0.35">
      <c r="A10" s="5" t="s">
        <v>19</v>
      </c>
      <c r="B10" s="9">
        <f>V10</f>
        <v>-18.106198549999998</v>
      </c>
      <c r="C10" s="9">
        <f>Z10</f>
        <v>-16.317024100000001</v>
      </c>
      <c r="D10" s="42">
        <f t="shared" ref="D10:D13" si="0">+C10/B10-1</f>
        <v>-9.8815576613678346E-2</v>
      </c>
      <c r="G10" s="5" t="s">
        <v>19</v>
      </c>
      <c r="H10" s="9">
        <v>-10.626635870000003</v>
      </c>
      <c r="I10" s="9">
        <v>-18.906711529999999</v>
      </c>
      <c r="J10" s="9">
        <v>-22.234989130000002</v>
      </c>
      <c r="K10" s="9">
        <v>-24.200978769999999</v>
      </c>
      <c r="L10" s="9">
        <v>-22.225827200000001</v>
      </c>
      <c r="M10" s="9">
        <v>-22.659230260000001</v>
      </c>
      <c r="N10" s="9">
        <v>-22.1827258</v>
      </c>
      <c r="O10" s="9">
        <v>-23.468063270000012</v>
      </c>
      <c r="P10" s="9">
        <v>-21.995525559999994</v>
      </c>
      <c r="Q10" s="9">
        <v>-29.405213699999994</v>
      </c>
      <c r="R10" s="9">
        <v>-20.349421719999999</v>
      </c>
      <c r="S10" s="9">
        <v>-17.031099160000004</v>
      </c>
      <c r="T10" s="9">
        <v>-17.078348720000001</v>
      </c>
      <c r="U10" s="9">
        <v>-16.949563600000001</v>
      </c>
      <c r="V10" s="9">
        <v>-18.106198549999998</v>
      </c>
      <c r="W10" s="9">
        <v>-18.049542049999999</v>
      </c>
      <c r="X10" s="9">
        <v>-16.651068130000002</v>
      </c>
      <c r="Y10" s="9">
        <v>-16.379844120000001</v>
      </c>
      <c r="Z10" s="9">
        <v>-16.317024100000001</v>
      </c>
    </row>
    <row r="11" spans="1:26" x14ac:dyDescent="0.35">
      <c r="A11" s="5" t="s">
        <v>20</v>
      </c>
      <c r="B11" s="9">
        <f>V11</f>
        <v>2.7896323000000032</v>
      </c>
      <c r="C11" s="9">
        <f>Z11</f>
        <v>-1.2370830100000005</v>
      </c>
      <c r="D11" s="57" t="s">
        <v>69</v>
      </c>
      <c r="G11" s="5" t="s">
        <v>20</v>
      </c>
      <c r="H11" s="9">
        <v>-8.8651856400000035</v>
      </c>
      <c r="I11" s="9">
        <v>-4.3334364300000034</v>
      </c>
      <c r="J11" s="9">
        <v>-4.3586822799999982</v>
      </c>
      <c r="K11" s="9">
        <v>-4.8634491599999947</v>
      </c>
      <c r="L11" s="9">
        <v>0.40925101999999863</v>
      </c>
      <c r="M11" s="9">
        <v>9.0239089999998218E-2</v>
      </c>
      <c r="N11" s="9">
        <v>-11.379597659999998</v>
      </c>
      <c r="O11" s="9">
        <v>-0.28029470999999839</v>
      </c>
      <c r="P11" s="9">
        <v>1.6776827199999993</v>
      </c>
      <c r="Q11" s="9">
        <v>1.8926907599999989</v>
      </c>
      <c r="R11" s="9">
        <v>0.6660450100000006</v>
      </c>
      <c r="S11" s="9">
        <v>-2.1365888599999994</v>
      </c>
      <c r="T11" s="9">
        <v>-1.1568363599999962</v>
      </c>
      <c r="U11" s="9">
        <v>0.97049637000000044</v>
      </c>
      <c r="V11" s="9">
        <v>2.7896323000000032</v>
      </c>
      <c r="W11" s="9">
        <v>3.2934243999999993</v>
      </c>
      <c r="X11" s="9">
        <v>-0.92194750000000047</v>
      </c>
      <c r="Y11" s="9">
        <v>-6.2046905200000015</v>
      </c>
      <c r="Z11" s="9">
        <v>-1.2370830100000005</v>
      </c>
    </row>
    <row r="12" spans="1:26" x14ac:dyDescent="0.35">
      <c r="A12" s="5" t="s">
        <v>21</v>
      </c>
      <c r="B12" s="9">
        <f>V12</f>
        <v>1.2924579299999999</v>
      </c>
      <c r="C12" s="9">
        <f>Z12</f>
        <v>2.82230545</v>
      </c>
      <c r="D12" s="42">
        <f t="shared" si="0"/>
        <v>1.1836729726282078</v>
      </c>
      <c r="G12" s="5" t="s">
        <v>21</v>
      </c>
      <c r="H12" s="9">
        <v>1.3290894200000001</v>
      </c>
      <c r="I12" s="9">
        <v>1.5853836699999999</v>
      </c>
      <c r="J12" s="9">
        <v>0.97654169999999996</v>
      </c>
      <c r="K12" s="9">
        <v>-103.20577056</v>
      </c>
      <c r="L12" s="9">
        <v>1.4798667200000002</v>
      </c>
      <c r="M12" s="9">
        <v>1.6878022100000001</v>
      </c>
      <c r="N12" s="9">
        <v>2.3139469400000001</v>
      </c>
      <c r="O12" s="9">
        <v>1.1384796700000002</v>
      </c>
      <c r="P12" s="9">
        <v>1.3951977900000001</v>
      </c>
      <c r="Q12" s="9">
        <v>1.6620992699999999</v>
      </c>
      <c r="R12" s="9">
        <v>1.4309245900000001</v>
      </c>
      <c r="S12" s="9">
        <v>0.92597229999999997</v>
      </c>
      <c r="T12" s="9">
        <v>0.73980449999999998</v>
      </c>
      <c r="U12" s="9">
        <v>1.1078972599999999</v>
      </c>
      <c r="V12" s="9">
        <v>1.2924579299999999</v>
      </c>
      <c r="W12" s="9">
        <v>-0.23659015999999999</v>
      </c>
      <c r="X12" s="9">
        <v>4.6503776200000004</v>
      </c>
      <c r="Y12" s="9">
        <v>2.09918505</v>
      </c>
      <c r="Z12" s="9">
        <v>2.82230545</v>
      </c>
    </row>
    <row r="13" spans="1:26" x14ac:dyDescent="0.35">
      <c r="A13" s="5" t="s">
        <v>22</v>
      </c>
      <c r="B13" s="9">
        <f>V13</f>
        <v>-3.5680980999999998</v>
      </c>
      <c r="C13" s="9">
        <f>Z13</f>
        <v>-4.7160856799999999</v>
      </c>
      <c r="D13" s="42">
        <f t="shared" si="0"/>
        <v>0.32173655203033791</v>
      </c>
      <c r="G13" s="5" t="s">
        <v>22</v>
      </c>
      <c r="H13" s="9">
        <v>7.6787009399999997</v>
      </c>
      <c r="I13" s="9">
        <v>-0.6349095800000002</v>
      </c>
      <c r="J13" s="9">
        <v>1.5550089300000001</v>
      </c>
      <c r="K13" s="9">
        <v>-10.01893578</v>
      </c>
      <c r="L13" s="9">
        <v>-0.86712882999999974</v>
      </c>
      <c r="M13" s="9">
        <v>-3.8732335000000004</v>
      </c>
      <c r="N13" s="9">
        <v>10.518928080000002</v>
      </c>
      <c r="O13" s="9">
        <v>-6.9999426499999995</v>
      </c>
      <c r="P13" s="9">
        <v>-0.57909954999999991</v>
      </c>
      <c r="Q13" s="9">
        <v>-3.5300810800000009</v>
      </c>
      <c r="R13" s="9">
        <v>-0.45134172000000006</v>
      </c>
      <c r="S13" s="9">
        <v>-9.0108974999999987</v>
      </c>
      <c r="T13" s="9">
        <v>-4.5125797099999998</v>
      </c>
      <c r="U13" s="9">
        <v>14.862204890000001</v>
      </c>
      <c r="V13" s="9">
        <v>-3.5680980999999998</v>
      </c>
      <c r="W13" s="9">
        <v>-91.652864159999993</v>
      </c>
      <c r="X13" s="9">
        <v>-4.1548844699999998</v>
      </c>
      <c r="Y13" s="9">
        <v>-9.2554299900000014</v>
      </c>
      <c r="Z13" s="9">
        <v>-4.7160856799999999</v>
      </c>
    </row>
    <row r="14" spans="1:26" ht="5.25" customHeight="1" x14ac:dyDescent="0.35">
      <c r="D14" s="45"/>
    </row>
    <row r="15" spans="1:26" x14ac:dyDescent="0.35">
      <c r="A15" s="6" t="s">
        <v>23</v>
      </c>
      <c r="B15" s="10">
        <f>V15</f>
        <v>-14.572214219999999</v>
      </c>
      <c r="C15" s="10">
        <f>Z15</f>
        <v>-14.737552370000003</v>
      </c>
      <c r="D15" s="44">
        <f>C15/B15-1</f>
        <v>1.1346124034677052E-2</v>
      </c>
      <c r="G15" s="6" t="s">
        <v>23</v>
      </c>
      <c r="H15" s="10">
        <v>-6.6308545700000083</v>
      </c>
      <c r="I15" s="10">
        <v>-17.834364060000002</v>
      </c>
      <c r="J15" s="10">
        <v>-21.318247579999998</v>
      </c>
      <c r="K15" s="10">
        <v>-138.73017600999998</v>
      </c>
      <c r="L15" s="10">
        <v>-20.192410980000002</v>
      </c>
      <c r="M15" s="10">
        <v>-22.432699890000002</v>
      </c>
      <c r="N15" s="10">
        <v>-18.421275529999996</v>
      </c>
      <c r="O15" s="10">
        <v>-27.308815910000014</v>
      </c>
      <c r="P15" s="10">
        <v>-16.977818299999992</v>
      </c>
      <c r="Q15" s="10">
        <v>-26.800124760000003</v>
      </c>
      <c r="R15" s="10">
        <v>-16.719940419999993</v>
      </c>
      <c r="S15" s="10">
        <v>-24.917197690000002</v>
      </c>
      <c r="T15" s="10">
        <v>-19.604401199999995</v>
      </c>
      <c r="U15" s="10">
        <v>2.623021210000001</v>
      </c>
      <c r="V15" s="10">
        <v>-14.572214219999999</v>
      </c>
      <c r="W15" s="10">
        <v>-102.60787458999999</v>
      </c>
      <c r="X15" s="10">
        <f>SUM(X9:X13)</f>
        <v>-12.443038860000001</v>
      </c>
      <c r="Y15" s="10">
        <f>SUM(Y9:Y13)</f>
        <v>-25.462410850000005</v>
      </c>
      <c r="Z15" s="10">
        <f>SUM(Z9:Z13)</f>
        <v>-14.737552370000003</v>
      </c>
    </row>
    <row r="16" spans="1:26" ht="5.25" customHeight="1" x14ac:dyDescent="0.35">
      <c r="D16" s="45"/>
    </row>
    <row r="17" spans="1:26" x14ac:dyDescent="0.35">
      <c r="A17" s="6" t="s">
        <v>24</v>
      </c>
      <c r="B17" s="10">
        <f>V17</f>
        <v>94.273412179999951</v>
      </c>
      <c r="C17" s="10">
        <f>Z17</f>
        <v>83.029694280000029</v>
      </c>
      <c r="D17" s="44">
        <f>C17/B17-1</f>
        <v>-0.11926711508576615</v>
      </c>
      <c r="G17" s="6" t="s">
        <v>24</v>
      </c>
      <c r="H17" s="10">
        <v>71.170038330000011</v>
      </c>
      <c r="I17" s="10">
        <v>76.810161420000014</v>
      </c>
      <c r="J17" s="10">
        <v>49.311618929999987</v>
      </c>
      <c r="K17" s="10">
        <v>-27.623299349999996</v>
      </c>
      <c r="L17" s="10">
        <v>25.133030360000038</v>
      </c>
      <c r="M17" s="10">
        <v>65.548682040000045</v>
      </c>
      <c r="N17" s="10">
        <v>113.60699054999998</v>
      </c>
      <c r="O17" s="10">
        <v>95.746828170000015</v>
      </c>
      <c r="P17" s="10">
        <v>88.66899841</v>
      </c>
      <c r="Q17" s="10">
        <v>68.086533309999965</v>
      </c>
      <c r="R17" s="10">
        <v>40.708289729999997</v>
      </c>
      <c r="S17" s="10">
        <v>66.803174149999961</v>
      </c>
      <c r="T17" s="10">
        <v>72.245809979999947</v>
      </c>
      <c r="U17" s="10">
        <v>97.849836280000019</v>
      </c>
      <c r="V17" s="10">
        <v>94.273412179999951</v>
      </c>
      <c r="W17" s="10">
        <v>48.758042970000048</v>
      </c>
      <c r="X17" s="10">
        <v>90.744920930000035</v>
      </c>
      <c r="Y17" s="10">
        <v>65.639307059999965</v>
      </c>
      <c r="Z17" s="10">
        <v>83.029694280000029</v>
      </c>
    </row>
    <row r="18" spans="1:26" ht="5.25" customHeight="1" x14ac:dyDescent="0.35">
      <c r="D18" s="45"/>
    </row>
    <row r="19" spans="1:26" x14ac:dyDescent="0.35">
      <c r="A19" s="5" t="s">
        <v>25</v>
      </c>
      <c r="B19" s="9">
        <f>V19</f>
        <v>-24.271699469999998</v>
      </c>
      <c r="C19" s="9">
        <f>Z19</f>
        <v>-23.21371285</v>
      </c>
      <c r="D19" s="42">
        <f>+C19/B19-1</f>
        <v>-4.358930948810058E-2</v>
      </c>
      <c r="G19" s="5" t="s">
        <v>25</v>
      </c>
      <c r="H19" s="9">
        <v>-19.63363708</v>
      </c>
      <c r="I19" s="9">
        <v>-5.2345776500000003</v>
      </c>
      <c r="J19" s="9">
        <v>-31.107243130000001</v>
      </c>
      <c r="K19" s="9">
        <v>-53.664444459999999</v>
      </c>
      <c r="L19" s="9">
        <v>-18.16355287</v>
      </c>
      <c r="M19" s="9">
        <v>-15.449120819999997</v>
      </c>
      <c r="N19" s="9">
        <v>-37.890691470000007</v>
      </c>
      <c r="O19" s="9">
        <v>-28.099890070000001</v>
      </c>
      <c r="P19" s="9">
        <v>-20.475529990000002</v>
      </c>
      <c r="Q19" s="9">
        <v>-15.959445620000002</v>
      </c>
      <c r="R19" s="9">
        <v>-10.37750636</v>
      </c>
      <c r="S19" s="9">
        <v>-20.138336279999997</v>
      </c>
      <c r="T19" s="9">
        <v>-19.51456001</v>
      </c>
      <c r="U19" s="9">
        <v>-18.404707349999999</v>
      </c>
      <c r="V19" s="9">
        <v>-24.271699469999998</v>
      </c>
      <c r="W19" s="9">
        <v>24.603435990000001</v>
      </c>
      <c r="X19" s="9">
        <v>-24.868095619999998</v>
      </c>
      <c r="Y19" s="9">
        <v>-17.507565499999998</v>
      </c>
      <c r="Z19" s="9">
        <v>-23.21371285</v>
      </c>
    </row>
    <row r="20" spans="1:26" ht="5.25" customHeight="1" x14ac:dyDescent="0.35">
      <c r="D20" s="45"/>
    </row>
    <row r="21" spans="1:26" x14ac:dyDescent="0.35">
      <c r="A21" s="3" t="s">
        <v>26</v>
      </c>
      <c r="B21" s="11">
        <f>V21</f>
        <v>70.00171270999995</v>
      </c>
      <c r="C21" s="11">
        <f>Z21</f>
        <v>59.815981430000001</v>
      </c>
      <c r="D21" s="46">
        <f>C21/B21-1</f>
        <v>-0.14550688669857204</v>
      </c>
      <c r="G21" s="3" t="s">
        <v>26</v>
      </c>
      <c r="H21" s="20">
        <v>51.536401250000011</v>
      </c>
      <c r="I21" s="20">
        <v>71.575583770000009</v>
      </c>
      <c r="J21" s="20">
        <v>18.204375799999987</v>
      </c>
      <c r="K21" s="20">
        <v>-81.287743809999995</v>
      </c>
      <c r="L21" s="20">
        <v>6.9694774900000382</v>
      </c>
      <c r="M21" s="20">
        <v>50.099561220000048</v>
      </c>
      <c r="N21" s="20">
        <v>75.71629907999997</v>
      </c>
      <c r="O21" s="20">
        <v>67.646938100000014</v>
      </c>
      <c r="P21" s="20">
        <v>68.193468420000002</v>
      </c>
      <c r="Q21" s="20">
        <v>52.127087689999961</v>
      </c>
      <c r="R21" s="20">
        <v>30.330783369999999</v>
      </c>
      <c r="S21" s="20">
        <v>46.664837869999964</v>
      </c>
      <c r="T21" s="20">
        <v>52.731249969999951</v>
      </c>
      <c r="U21" s="20">
        <v>79.445128930000024</v>
      </c>
      <c r="V21" s="20">
        <v>70.00171270999995</v>
      </c>
      <c r="W21" s="20">
        <v>73.361478960000056</v>
      </c>
      <c r="X21" s="20">
        <v>65.876825310000001</v>
      </c>
      <c r="Y21" s="20">
        <v>48.131741559999966</v>
      </c>
      <c r="Z21" s="20">
        <v>59.815981430000001</v>
      </c>
    </row>
    <row r="22" spans="1:26" ht="5.25" customHeight="1" x14ac:dyDescent="0.35">
      <c r="D22" s="45"/>
    </row>
    <row r="23" spans="1:26" x14ac:dyDescent="0.35">
      <c r="A23" s="5" t="s">
        <v>27</v>
      </c>
      <c r="B23" s="9">
        <f>V23</f>
        <v>70.133168249999997</v>
      </c>
      <c r="C23" s="9">
        <f>Z23</f>
        <v>56.817234620000008</v>
      </c>
      <c r="D23" s="42">
        <f>+C23/B23-1</f>
        <v>-0.18986642072882531</v>
      </c>
      <c r="G23" s="5" t="s">
        <v>27</v>
      </c>
      <c r="H23" s="9">
        <v>51.536401250000011</v>
      </c>
      <c r="I23" s="9">
        <v>71.575583770000009</v>
      </c>
      <c r="J23" s="9">
        <v>18.204375799999987</v>
      </c>
      <c r="K23" s="9">
        <v>-81.287743809999995</v>
      </c>
      <c r="L23" s="9">
        <v>6.9694774900000382</v>
      </c>
      <c r="M23" s="9">
        <v>50.099561220000048</v>
      </c>
      <c r="N23" s="9">
        <v>75.71629907999997</v>
      </c>
      <c r="O23" s="9">
        <v>71.02076169</v>
      </c>
      <c r="P23" s="9">
        <v>72.197047319999996</v>
      </c>
      <c r="Q23" s="9">
        <v>51.513318689999998</v>
      </c>
      <c r="R23" s="9">
        <v>29.363564220000001</v>
      </c>
      <c r="S23" s="9">
        <v>48.355100460000003</v>
      </c>
      <c r="T23" s="9">
        <v>56.902500879999998</v>
      </c>
      <c r="U23" s="9">
        <v>67.315819309999995</v>
      </c>
      <c r="V23" s="9">
        <v>70.133168249999997</v>
      </c>
      <c r="W23" s="9">
        <v>76.633404929999998</v>
      </c>
      <c r="X23" s="9">
        <v>65.157573959999993</v>
      </c>
      <c r="Y23" s="9">
        <v>46.496960739999999</v>
      </c>
      <c r="Z23" s="9">
        <v>56.817234620000008</v>
      </c>
    </row>
    <row r="28" spans="1:26" ht="23.4" x14ac:dyDescent="0.45">
      <c r="A28" s="15" t="s">
        <v>36</v>
      </c>
      <c r="B28" s="16"/>
      <c r="C28" s="16"/>
      <c r="D28" s="16"/>
      <c r="G28" s="15" t="s">
        <v>36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5.25" customHeight="1" x14ac:dyDescent="0.35"/>
    <row r="30" spans="1:26" ht="15.75" customHeight="1" x14ac:dyDescent="0.35">
      <c r="A30" s="3" t="s">
        <v>38</v>
      </c>
      <c r="B30" s="68" t="s">
        <v>48</v>
      </c>
      <c r="C30" s="68" t="s">
        <v>113</v>
      </c>
      <c r="D30" s="68" t="s">
        <v>29</v>
      </c>
      <c r="G30" s="3" t="s">
        <v>38</v>
      </c>
      <c r="H30" s="68" t="s">
        <v>55</v>
      </c>
      <c r="I30" s="68" t="s">
        <v>56</v>
      </c>
      <c r="J30" s="68" t="s">
        <v>57</v>
      </c>
      <c r="K30" s="68" t="s">
        <v>58</v>
      </c>
      <c r="L30" s="68" t="s">
        <v>59</v>
      </c>
      <c r="M30" s="68" t="s">
        <v>60</v>
      </c>
      <c r="N30" s="68" t="s">
        <v>61</v>
      </c>
      <c r="O30" s="68" t="s">
        <v>62</v>
      </c>
      <c r="P30" s="68" t="s">
        <v>54</v>
      </c>
      <c r="Q30" s="68" t="s">
        <v>53</v>
      </c>
      <c r="R30" s="68" t="s">
        <v>52</v>
      </c>
      <c r="S30" s="68" t="s">
        <v>51</v>
      </c>
      <c r="T30" s="68" t="s">
        <v>50</v>
      </c>
      <c r="U30" s="68" t="s">
        <v>49</v>
      </c>
      <c r="V30" s="68" t="s">
        <v>48</v>
      </c>
      <c r="W30" s="68" t="s">
        <v>99</v>
      </c>
      <c r="X30" s="68" t="s">
        <v>104</v>
      </c>
      <c r="Y30" s="68" t="s">
        <v>112</v>
      </c>
      <c r="Z30" s="68" t="s">
        <v>113</v>
      </c>
    </row>
    <row r="31" spans="1:26" x14ac:dyDescent="0.35">
      <c r="A31" s="3" t="s">
        <v>0</v>
      </c>
      <c r="B31" s="68"/>
      <c r="C31" s="68"/>
      <c r="D31" s="68"/>
      <c r="G31" s="3" t="s">
        <v>0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spans="1:26" ht="5.25" customHeight="1" x14ac:dyDescent="0.35"/>
    <row r="33" spans="1:26" x14ac:dyDescent="0.35">
      <c r="A33" s="5" t="s">
        <v>18</v>
      </c>
      <c r="B33" s="9">
        <f>V33</f>
        <v>0.15893979</v>
      </c>
      <c r="C33" s="9">
        <f>Z33</f>
        <v>0.29301841000000001</v>
      </c>
      <c r="D33" s="42">
        <f>+C33/B33-1</f>
        <v>0.84358120770135669</v>
      </c>
      <c r="G33" s="5" t="s">
        <v>18</v>
      </c>
      <c r="H33" s="21"/>
      <c r="I33" s="21"/>
      <c r="J33" s="21"/>
      <c r="K33" s="21"/>
      <c r="L33" s="21"/>
      <c r="M33" s="21"/>
      <c r="N33" s="21"/>
      <c r="O33" s="21"/>
      <c r="P33" s="9">
        <v>0.16734481000000001</v>
      </c>
      <c r="Q33" s="9">
        <v>0.10720837999999999</v>
      </c>
      <c r="R33" s="9">
        <v>0.13487674000000002</v>
      </c>
      <c r="S33" s="9">
        <v>0.16597401000000001</v>
      </c>
      <c r="T33" s="9">
        <v>0.12006236000000001</v>
      </c>
      <c r="U33" s="9">
        <v>0.15038306000000001</v>
      </c>
      <c r="V33" s="9">
        <v>0.15893979</v>
      </c>
      <c r="W33" s="9">
        <v>0.20325471000000001</v>
      </c>
      <c r="X33" s="9">
        <v>0.22173541999999999</v>
      </c>
      <c r="Y33" s="9">
        <v>0.21593708</v>
      </c>
      <c r="Z33" s="9">
        <v>0.29301841000000001</v>
      </c>
    </row>
    <row r="34" spans="1:26" x14ac:dyDescent="0.35">
      <c r="A34" s="5" t="s">
        <v>19</v>
      </c>
      <c r="B34" s="9">
        <f>V34</f>
        <v>-3.7317871299999998</v>
      </c>
      <c r="C34" s="9">
        <f>Z34</f>
        <v>-4.5787013100000005</v>
      </c>
      <c r="D34" s="42">
        <f t="shared" ref="D34:D36" si="1">+C34/B34-1</f>
        <v>0.22694600482209193</v>
      </c>
      <c r="G34" s="5" t="s">
        <v>19</v>
      </c>
      <c r="H34" s="21"/>
      <c r="I34" s="21"/>
      <c r="J34" s="21"/>
      <c r="K34" s="21"/>
      <c r="L34" s="21"/>
      <c r="M34" s="21"/>
      <c r="N34" s="21"/>
      <c r="O34" s="21"/>
      <c r="P34" s="9">
        <v>-5.4290698400000004</v>
      </c>
      <c r="Q34" s="9">
        <v>-2.6430212500000003</v>
      </c>
      <c r="R34" s="9">
        <v>-3.1599592999999997</v>
      </c>
      <c r="S34" s="9">
        <v>-3.4266343500000005</v>
      </c>
      <c r="T34" s="9">
        <v>-3.1524754499999998</v>
      </c>
      <c r="U34" s="9">
        <v>-3.23840606</v>
      </c>
      <c r="V34" s="9">
        <v>-3.7317871299999998</v>
      </c>
      <c r="W34" s="9">
        <v>-4.6476371400000005</v>
      </c>
      <c r="X34" s="9">
        <v>-4.4800314999999999</v>
      </c>
      <c r="Y34" s="9">
        <v>-4.6873543600000005</v>
      </c>
      <c r="Z34" s="9">
        <v>-4.5787013100000005</v>
      </c>
    </row>
    <row r="35" spans="1:26" x14ac:dyDescent="0.35">
      <c r="A35" s="5" t="s">
        <v>20</v>
      </c>
      <c r="B35" s="9">
        <f>V35</f>
        <v>-4.9148570000000009E-2</v>
      </c>
      <c r="C35" s="9">
        <f>Z35</f>
        <v>-0.36723388000000001</v>
      </c>
      <c r="D35" s="42">
        <f t="shared" si="1"/>
        <v>6.471913831877508</v>
      </c>
      <c r="G35" s="5" t="s">
        <v>20</v>
      </c>
      <c r="H35" s="21"/>
      <c r="I35" s="21"/>
      <c r="J35" s="21"/>
      <c r="K35" s="21"/>
      <c r="L35" s="21"/>
      <c r="M35" s="21"/>
      <c r="N35" s="21"/>
      <c r="O35" s="21"/>
      <c r="P35" s="9">
        <v>1.37017937</v>
      </c>
      <c r="Q35" s="9">
        <v>5.1786280000000143E-2</v>
      </c>
      <c r="R35" s="9">
        <v>-0.63739566000000003</v>
      </c>
      <c r="S35" s="9">
        <v>0.54193233000000018</v>
      </c>
      <c r="T35" s="9">
        <v>1.7152532300000001</v>
      </c>
      <c r="U35" s="9">
        <v>-0.15405724000000004</v>
      </c>
      <c r="V35" s="9">
        <v>-4.9148570000000009E-2</v>
      </c>
      <c r="W35" s="9">
        <v>0.7605646800000001</v>
      </c>
      <c r="X35" s="9">
        <v>-0.19138833000000002</v>
      </c>
      <c r="Y35" s="9">
        <v>-0.64872458000000011</v>
      </c>
      <c r="Z35" s="9">
        <v>-0.36723388000000001</v>
      </c>
    </row>
    <row r="36" spans="1:26" x14ac:dyDescent="0.35">
      <c r="A36" s="5" t="s">
        <v>22</v>
      </c>
      <c r="B36" s="9">
        <f>V36</f>
        <v>-0.86470300999999994</v>
      </c>
      <c r="C36" s="9">
        <f>Z36</f>
        <v>-0.77467500999999994</v>
      </c>
      <c r="D36" s="42">
        <f t="shared" si="1"/>
        <v>-0.10411435944926339</v>
      </c>
      <c r="G36" s="5" t="s">
        <v>22</v>
      </c>
      <c r="H36" s="21"/>
      <c r="I36" s="21"/>
      <c r="J36" s="21"/>
      <c r="K36" s="21"/>
      <c r="L36" s="21"/>
      <c r="M36" s="21"/>
      <c r="N36" s="21"/>
      <c r="O36" s="21"/>
      <c r="P36" s="9">
        <v>8.1903610000000002E-2</v>
      </c>
      <c r="Q36" s="9">
        <v>-0.66449632999999997</v>
      </c>
      <c r="R36" s="9">
        <v>-0.93240374000000004</v>
      </c>
      <c r="S36" s="9">
        <v>-2.4909673299999997</v>
      </c>
      <c r="T36" s="9">
        <v>-9.0029509999999993E-2</v>
      </c>
      <c r="U36" s="9">
        <v>-0.27538590000000007</v>
      </c>
      <c r="V36" s="9">
        <v>-0.86470300999999994</v>
      </c>
      <c r="W36" s="9">
        <v>1.29653671</v>
      </c>
      <c r="X36" s="9">
        <v>-1.9960490000000004E-2</v>
      </c>
      <c r="Y36" s="9">
        <v>-0.42020362000000006</v>
      </c>
      <c r="Z36" s="9">
        <v>-0.77467500999999994</v>
      </c>
    </row>
    <row r="37" spans="1:26" ht="5.25" customHeight="1" x14ac:dyDescent="0.35">
      <c r="D37" s="45"/>
      <c r="R37" s="18"/>
    </row>
    <row r="38" spans="1:26" x14ac:dyDescent="0.35">
      <c r="A38" s="6" t="s">
        <v>23</v>
      </c>
      <c r="B38" s="10">
        <f>V38</f>
        <v>-4.4866989200000003</v>
      </c>
      <c r="C38" s="10">
        <f>Z38</f>
        <v>-5.4275917900000001</v>
      </c>
      <c r="D38" s="44">
        <f>C38/B38-1</f>
        <v>0.20970715592389255</v>
      </c>
      <c r="G38" s="6" t="s">
        <v>23</v>
      </c>
      <c r="H38" s="22"/>
      <c r="I38" s="22"/>
      <c r="J38" s="22"/>
      <c r="K38" s="22"/>
      <c r="L38" s="22"/>
      <c r="M38" s="22"/>
      <c r="N38" s="22"/>
      <c r="O38" s="22"/>
      <c r="P38" s="10">
        <v>-3.8096420500000003</v>
      </c>
      <c r="Q38" s="10">
        <v>-3.1485229200000004</v>
      </c>
      <c r="R38" s="10">
        <v>-4.5948819599999995</v>
      </c>
      <c r="S38" s="10">
        <v>-5.2096953399999997</v>
      </c>
      <c r="T38" s="10">
        <v>-1.4071893699999998</v>
      </c>
      <c r="U38" s="10">
        <v>-3.5174661399999998</v>
      </c>
      <c r="V38" s="10">
        <v>-4.4866989200000003</v>
      </c>
      <c r="W38" s="10">
        <v>-2.3872810400000004</v>
      </c>
      <c r="X38" s="10">
        <f>SUM(X33:X36)</f>
        <v>-4.4696448999999996</v>
      </c>
      <c r="Y38" s="10">
        <f>SUM(Y33:Y36)</f>
        <v>-5.54034548</v>
      </c>
      <c r="Z38" s="10">
        <f>SUM(Z33:Z36)</f>
        <v>-5.4275917900000001</v>
      </c>
    </row>
    <row r="39" spans="1:26" ht="5.25" customHeight="1" x14ac:dyDescent="0.35">
      <c r="D39" s="45"/>
      <c r="R39" s="18"/>
    </row>
    <row r="40" spans="1:26" x14ac:dyDescent="0.35">
      <c r="A40" s="6" t="s">
        <v>24</v>
      </c>
      <c r="B40" s="10">
        <f>V40</f>
        <v>1.1608619299999976</v>
      </c>
      <c r="C40" s="10">
        <f>Z40</f>
        <v>-6.3483848100000015</v>
      </c>
      <c r="D40" s="61" t="s">
        <v>69</v>
      </c>
      <c r="G40" s="6" t="s">
        <v>24</v>
      </c>
      <c r="H40" s="22"/>
      <c r="I40" s="22"/>
      <c r="J40" s="22"/>
      <c r="K40" s="22"/>
      <c r="L40" s="22"/>
      <c r="M40" s="22"/>
      <c r="N40" s="22"/>
      <c r="O40" s="22"/>
      <c r="P40" s="10">
        <v>4.9281214299999956</v>
      </c>
      <c r="Q40" s="10">
        <v>-1.9760049700000009</v>
      </c>
      <c r="R40" s="19">
        <v>3.5452988599999982</v>
      </c>
      <c r="S40" s="10">
        <v>0.89048269000000602</v>
      </c>
      <c r="T40" s="10">
        <v>1.9710638200000044</v>
      </c>
      <c r="U40" s="10">
        <v>-0.63885456000000218</v>
      </c>
      <c r="V40" s="10">
        <v>1.1608619299999976</v>
      </c>
      <c r="W40" s="10">
        <v>7.0620773800000043</v>
      </c>
      <c r="X40" s="10">
        <v>-2.6982926100000091</v>
      </c>
      <c r="Y40" s="10">
        <v>-1.4643349499999951</v>
      </c>
      <c r="Z40" s="10">
        <v>-6.3483848100000015</v>
      </c>
    </row>
    <row r="41" spans="1:26" ht="5.25" customHeight="1" x14ac:dyDescent="0.35">
      <c r="D41" s="45"/>
      <c r="R41" s="18"/>
    </row>
    <row r="42" spans="1:26" x14ac:dyDescent="0.35">
      <c r="A42" s="5" t="s">
        <v>25</v>
      </c>
      <c r="B42" s="9">
        <f>V42</f>
        <v>-0.95178185999999987</v>
      </c>
      <c r="C42" s="9">
        <f>Z42</f>
        <v>0.41217198999999999</v>
      </c>
      <c r="D42" s="57" t="s">
        <v>69</v>
      </c>
      <c r="G42" s="5" t="s">
        <v>25</v>
      </c>
      <c r="H42" s="21"/>
      <c r="I42" s="21"/>
      <c r="J42" s="21"/>
      <c r="K42" s="21"/>
      <c r="L42" s="21"/>
      <c r="M42" s="21"/>
      <c r="N42" s="21"/>
      <c r="O42" s="21"/>
      <c r="P42" s="9">
        <v>2.9217945599999999</v>
      </c>
      <c r="Q42" s="9">
        <v>1.28435225</v>
      </c>
      <c r="R42" s="9">
        <v>-5.4604279699999996</v>
      </c>
      <c r="S42" s="9">
        <v>1.2906353500000001</v>
      </c>
      <c r="T42" s="9">
        <v>5.8195076899999991</v>
      </c>
      <c r="U42" s="9">
        <v>-0.47814150999999994</v>
      </c>
      <c r="V42" s="9">
        <v>-0.95178185999999987</v>
      </c>
      <c r="W42" s="9">
        <v>-0.88224735999999992</v>
      </c>
      <c r="X42" s="9">
        <v>1.2285207600000001</v>
      </c>
      <c r="Y42" s="9">
        <v>-1.9025937399999999</v>
      </c>
      <c r="Z42" s="9">
        <v>0.41217198999999999</v>
      </c>
    </row>
    <row r="43" spans="1:26" ht="5.25" customHeight="1" x14ac:dyDescent="0.35">
      <c r="D43" s="45"/>
      <c r="R43" s="18"/>
    </row>
    <row r="44" spans="1:26" x14ac:dyDescent="0.35">
      <c r="A44" s="3" t="s">
        <v>26</v>
      </c>
      <c r="B44" s="59">
        <f>V44</f>
        <v>0.20908006999999773</v>
      </c>
      <c r="C44" s="59">
        <f>Z44</f>
        <v>-5.9362128200000015</v>
      </c>
      <c r="D44" s="60" t="s">
        <v>69</v>
      </c>
      <c r="G44" s="3" t="s">
        <v>26</v>
      </c>
      <c r="H44" s="11"/>
      <c r="I44" s="11"/>
      <c r="J44" s="11"/>
      <c r="K44" s="11"/>
      <c r="L44" s="11"/>
      <c r="M44" s="11"/>
      <c r="N44" s="11"/>
      <c r="O44" s="11"/>
      <c r="P44" s="11">
        <v>7.5692857599999961</v>
      </c>
      <c r="Q44" s="20">
        <v>-0.41102250000000096</v>
      </c>
      <c r="R44" s="20">
        <v>-1.4873732300000011</v>
      </c>
      <c r="S44" s="20">
        <v>1.7533981700000059</v>
      </c>
      <c r="T44" s="20">
        <v>7.790571510000003</v>
      </c>
      <c r="U44" s="20">
        <v>-1.1169960700000021</v>
      </c>
      <c r="V44" s="20">
        <v>0.20908006999999773</v>
      </c>
      <c r="W44" s="20">
        <v>6.1798300200000043</v>
      </c>
      <c r="X44" s="20">
        <v>-1.4697718500000088</v>
      </c>
      <c r="Y44" s="20">
        <v>-3.3669286899999951</v>
      </c>
      <c r="Z44" s="20">
        <v>-5.9362128200000015</v>
      </c>
    </row>
    <row r="45" spans="1:26" ht="5.25" customHeight="1" x14ac:dyDescent="0.35">
      <c r="D45" s="45"/>
      <c r="R45" s="18"/>
    </row>
    <row r="46" spans="1:26" x14ac:dyDescent="0.35">
      <c r="A46" s="5" t="s">
        <v>27</v>
      </c>
      <c r="B46" s="9">
        <f>V46</f>
        <v>0.20908006999999773</v>
      </c>
      <c r="C46" s="9">
        <f>Z46</f>
        <v>-5.9362128200000015</v>
      </c>
      <c r="D46" s="57" t="s">
        <v>69</v>
      </c>
      <c r="G46" s="5" t="s">
        <v>27</v>
      </c>
      <c r="H46" s="21"/>
      <c r="I46" s="21"/>
      <c r="J46" s="21"/>
      <c r="K46" s="21"/>
      <c r="L46" s="21"/>
      <c r="M46" s="21"/>
      <c r="N46" s="21"/>
      <c r="O46" s="21"/>
      <c r="P46" s="9">
        <v>7.5692857599999961</v>
      </c>
      <c r="Q46" s="9">
        <v>-0.41102250000000096</v>
      </c>
      <c r="R46" s="9">
        <v>-1.4873732300000011</v>
      </c>
      <c r="S46" s="9">
        <v>1.7533981700000059</v>
      </c>
      <c r="T46" s="9">
        <v>7.790571510000003</v>
      </c>
      <c r="U46" s="9">
        <v>-1.1169960700000021</v>
      </c>
      <c r="V46" s="9">
        <v>0.20908006999999773</v>
      </c>
      <c r="W46" s="9">
        <v>6.1798300200000043</v>
      </c>
      <c r="X46" s="9">
        <v>-1.4697718500000088</v>
      </c>
      <c r="Y46" s="9">
        <v>-3.3669286899999951</v>
      </c>
      <c r="Z46" s="9">
        <v>-5.9362128200000015</v>
      </c>
    </row>
  </sheetData>
  <mergeCells count="44">
    <mergeCell ref="Z6:Z7"/>
    <mergeCell ref="Z30:Z31"/>
    <mergeCell ref="H6:H7"/>
    <mergeCell ref="V6:V7"/>
    <mergeCell ref="P30:P31"/>
    <mergeCell ref="Q30:Q31"/>
    <mergeCell ref="R30:R31"/>
    <mergeCell ref="S30:S31"/>
    <mergeCell ref="T30:T31"/>
    <mergeCell ref="U30:U31"/>
    <mergeCell ref="V30:V31"/>
    <mergeCell ref="I6:I7"/>
    <mergeCell ref="J6:J7"/>
    <mergeCell ref="K6:K7"/>
    <mergeCell ref="L6:L7"/>
    <mergeCell ref="M6:M7"/>
    <mergeCell ref="N6:N7"/>
    <mergeCell ref="M30:M31"/>
    <mergeCell ref="N30:N31"/>
    <mergeCell ref="O30:O31"/>
    <mergeCell ref="O6:O7"/>
    <mergeCell ref="H30:H31"/>
    <mergeCell ref="I30:I31"/>
    <mergeCell ref="J30:J31"/>
    <mergeCell ref="K30:K31"/>
    <mergeCell ref="L30:L31"/>
    <mergeCell ref="B6:B7"/>
    <mergeCell ref="C6:C7"/>
    <mergeCell ref="D6:D7"/>
    <mergeCell ref="B30:B31"/>
    <mergeCell ref="C30:C31"/>
    <mergeCell ref="D30:D31"/>
    <mergeCell ref="U6:U7"/>
    <mergeCell ref="P6:P7"/>
    <mergeCell ref="Q6:Q7"/>
    <mergeCell ref="R6:R7"/>
    <mergeCell ref="S6:S7"/>
    <mergeCell ref="T6:T7"/>
    <mergeCell ref="Y6:Y7"/>
    <mergeCell ref="Y30:Y31"/>
    <mergeCell ref="X6:X7"/>
    <mergeCell ref="X30:X31"/>
    <mergeCell ref="W6:W7"/>
    <mergeCell ref="W30:W31"/>
  </mergeCells>
  <pageMargins left="0.7" right="0.7" top="0.75" bottom="0.75" header="0.3" footer="0.3"/>
  <pageSetup orientation="portrait" r:id="rId1"/>
  <ignoredErrors>
    <ignoredError sqref="B18 B20 B41:C41 B43:C43 B22 B45:C45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N37"/>
  <sheetViews>
    <sheetView zoomScale="90" zoomScaleNormal="90" workbookViewId="0">
      <selection activeCell="F34" sqref="F34"/>
    </sheetView>
  </sheetViews>
  <sheetFormatPr baseColWidth="10" defaultColWidth="11.44140625" defaultRowHeight="14.4" x14ac:dyDescent="0.35"/>
  <cols>
    <col min="1" max="1" width="51.109375" style="1" customWidth="1"/>
    <col min="2" max="6" width="11.44140625" style="1"/>
    <col min="7" max="7" width="38.6640625" style="1" customWidth="1"/>
    <col min="8" max="9" width="11.44140625" style="1" customWidth="1"/>
    <col min="10" max="16384" width="11.44140625" style="1"/>
  </cols>
  <sheetData>
    <row r="4" spans="1:14" ht="23.4" x14ac:dyDescent="0.45">
      <c r="A4" s="15" t="s">
        <v>30</v>
      </c>
      <c r="B4" s="16"/>
      <c r="C4" s="16"/>
      <c r="D4" s="16"/>
      <c r="G4" s="15" t="s">
        <v>30</v>
      </c>
      <c r="H4" s="16"/>
      <c r="I4" s="16"/>
      <c r="J4" s="16"/>
      <c r="K4" s="16"/>
      <c r="L4" s="16"/>
      <c r="M4" s="16"/>
      <c r="N4" s="16"/>
    </row>
    <row r="5" spans="1:14" ht="7.5" customHeight="1" x14ac:dyDescent="0.35"/>
    <row r="6" spans="1:14" ht="15.75" customHeight="1" x14ac:dyDescent="0.35">
      <c r="A6" s="3" t="s">
        <v>39</v>
      </c>
      <c r="B6" s="69" t="s">
        <v>100</v>
      </c>
      <c r="C6" s="69" t="s">
        <v>114</v>
      </c>
      <c r="D6" s="68" t="s">
        <v>29</v>
      </c>
      <c r="G6" s="3" t="s">
        <v>39</v>
      </c>
      <c r="H6" s="68" t="s">
        <v>50</v>
      </c>
      <c r="I6" s="68" t="s">
        <v>49</v>
      </c>
      <c r="J6" s="68" t="s">
        <v>48</v>
      </c>
      <c r="K6" s="68" t="s">
        <v>99</v>
      </c>
      <c r="L6" s="68" t="s">
        <v>104</v>
      </c>
      <c r="M6" s="68" t="s">
        <v>112</v>
      </c>
      <c r="N6" s="68" t="s">
        <v>113</v>
      </c>
    </row>
    <row r="7" spans="1:14" x14ac:dyDescent="0.35">
      <c r="A7" s="3" t="s">
        <v>0</v>
      </c>
      <c r="B7" s="69"/>
      <c r="C7" s="69"/>
      <c r="D7" s="68"/>
      <c r="G7" s="3" t="s">
        <v>0</v>
      </c>
      <c r="H7" s="68"/>
      <c r="I7" s="68"/>
      <c r="J7" s="68"/>
      <c r="K7" s="68"/>
      <c r="L7" s="68"/>
      <c r="M7" s="68"/>
      <c r="N7" s="68"/>
    </row>
    <row r="8" spans="1:14" ht="4.5" customHeight="1" x14ac:dyDescent="0.35"/>
    <row r="9" spans="1:14" x14ac:dyDescent="0.35">
      <c r="A9" s="32" t="s">
        <v>40</v>
      </c>
      <c r="B9" s="17">
        <f>K9</f>
        <v>1036.83880901</v>
      </c>
      <c r="C9" s="17">
        <f>N9</f>
        <v>1018.89567078</v>
      </c>
      <c r="D9" s="42">
        <f>C9/B9-1</f>
        <v>-1.7305619807125527E-2</v>
      </c>
      <c r="G9" s="5" t="s">
        <v>40</v>
      </c>
      <c r="H9" s="17">
        <v>851.94598514999996</v>
      </c>
      <c r="I9" s="17">
        <v>877.85857165000004</v>
      </c>
      <c r="J9" s="17">
        <v>966.98446622000006</v>
      </c>
      <c r="K9" s="17">
        <v>1036.83880901</v>
      </c>
      <c r="L9" s="17">
        <v>1123.0161427500002</v>
      </c>
      <c r="M9" s="17">
        <v>906.10416333000012</v>
      </c>
      <c r="N9" s="17">
        <v>1018.89567078</v>
      </c>
    </row>
    <row r="10" spans="1:14" x14ac:dyDescent="0.35">
      <c r="A10" s="32" t="s">
        <v>41</v>
      </c>
      <c r="B10" s="17">
        <f>K10</f>
        <v>5039.0015552599998</v>
      </c>
      <c r="C10" s="17">
        <f>N10</f>
        <v>4986.2491683299995</v>
      </c>
      <c r="D10" s="42">
        <f>C10/B10-1</f>
        <v>-1.0468817354290061E-2</v>
      </c>
      <c r="G10" s="32" t="s">
        <v>41</v>
      </c>
      <c r="H10" s="17">
        <v>5111.9700011000004</v>
      </c>
      <c r="I10" s="17">
        <v>5118.2419994500015</v>
      </c>
      <c r="J10" s="17">
        <v>5083.0575229899996</v>
      </c>
      <c r="K10" s="17">
        <v>5039.0015552599998</v>
      </c>
      <c r="L10" s="17">
        <v>5033.1846888900009</v>
      </c>
      <c r="M10" s="17">
        <v>5004.2986579099997</v>
      </c>
      <c r="N10" s="17">
        <v>4986.2491683299995</v>
      </c>
    </row>
    <row r="11" spans="1:14" ht="5.25" customHeight="1" x14ac:dyDescent="0.35">
      <c r="B11" s="18"/>
      <c r="C11" s="18"/>
      <c r="D11" s="47"/>
      <c r="H11" s="18"/>
      <c r="I11" s="18"/>
      <c r="J11" s="47"/>
      <c r="K11" s="47"/>
      <c r="L11" s="47"/>
      <c r="M11" s="47"/>
      <c r="N11" s="47"/>
    </row>
    <row r="12" spans="1:14" x14ac:dyDescent="0.35">
      <c r="A12" s="6" t="s">
        <v>46</v>
      </c>
      <c r="B12" s="10">
        <f>B10+B9</f>
        <v>6075.8403642699996</v>
      </c>
      <c r="C12" s="10">
        <f>C10+C9</f>
        <v>6005.1448391099993</v>
      </c>
      <c r="D12" s="44">
        <f>C12/B12-1</f>
        <v>-1.1635513924252661E-2</v>
      </c>
      <c r="G12" s="6" t="s">
        <v>46</v>
      </c>
      <c r="H12" s="10">
        <f>H10+H9</f>
        <v>5963.9159862500001</v>
      </c>
      <c r="I12" s="10">
        <f>I10+I9</f>
        <v>5996.1005711000016</v>
      </c>
      <c r="J12" s="10">
        <f t="shared" ref="J12:L12" si="0">J10+J9</f>
        <v>6050.0419892099999</v>
      </c>
      <c r="K12" s="10">
        <f t="shared" si="0"/>
        <v>6075.8403642699996</v>
      </c>
      <c r="L12" s="10">
        <f t="shared" si="0"/>
        <v>6156.2008316400006</v>
      </c>
      <c r="M12" s="10">
        <f t="shared" ref="M12:N12" si="1">M10+M9</f>
        <v>5910.4028212399999</v>
      </c>
      <c r="N12" s="10">
        <f t="shared" si="1"/>
        <v>6005.1448391099993</v>
      </c>
    </row>
    <row r="13" spans="1:14" ht="5.25" customHeight="1" x14ac:dyDescent="0.35"/>
    <row r="14" spans="1:14" x14ac:dyDescent="0.35">
      <c r="A14" s="5" t="s">
        <v>42</v>
      </c>
      <c r="B14" s="17">
        <f>K14</f>
        <v>321.59412931000003</v>
      </c>
      <c r="C14" s="17">
        <f>N14</f>
        <v>238.14455495999999</v>
      </c>
      <c r="D14" s="42">
        <f>C14/B14-1</f>
        <v>-0.25948724415164615</v>
      </c>
      <c r="G14" s="5" t="s">
        <v>42</v>
      </c>
      <c r="H14" s="17">
        <v>332.06293499999998</v>
      </c>
      <c r="I14" s="17">
        <v>257.57242348</v>
      </c>
      <c r="J14" s="17">
        <v>251.18324160999998</v>
      </c>
      <c r="K14" s="17">
        <v>321.59412931000003</v>
      </c>
      <c r="L14" s="17">
        <v>311.40434149000004</v>
      </c>
      <c r="M14" s="17">
        <v>240.91993596999998</v>
      </c>
      <c r="N14" s="17">
        <v>238.14455495999999</v>
      </c>
    </row>
    <row r="15" spans="1:14" x14ac:dyDescent="0.35">
      <c r="A15" s="5" t="s">
        <v>97</v>
      </c>
      <c r="B15" s="17">
        <f>K15</f>
        <v>2262.9810454100002</v>
      </c>
      <c r="C15" s="17">
        <f>N15</f>
        <v>2281.9964221199998</v>
      </c>
      <c r="D15" s="42">
        <f>C15/B15-1</f>
        <v>8.4027998151237071E-3</v>
      </c>
      <c r="G15" s="5" t="s">
        <v>97</v>
      </c>
      <c r="H15" s="17">
        <v>2298.0290426399997</v>
      </c>
      <c r="I15" s="17">
        <v>2289.0193435900001</v>
      </c>
      <c r="J15" s="17">
        <v>2303.73616958</v>
      </c>
      <c r="K15" s="17">
        <v>2262.9810454100002</v>
      </c>
      <c r="L15" s="17">
        <v>2276.3748615799996</v>
      </c>
      <c r="M15" s="17">
        <v>2240.46498006</v>
      </c>
      <c r="N15" s="17">
        <v>2281.9964221199998</v>
      </c>
    </row>
    <row r="16" spans="1:14" x14ac:dyDescent="0.35">
      <c r="A16" s="5" t="s">
        <v>98</v>
      </c>
      <c r="B16" s="17">
        <f>K16</f>
        <v>3491.2651895500003</v>
      </c>
      <c r="C16" s="17">
        <f>N16</f>
        <v>3485.0038620300002</v>
      </c>
      <c r="D16" s="42">
        <f t="shared" ref="D16" si="2">C16/B16-1</f>
        <v>-1.7934265030171703E-3</v>
      </c>
      <c r="G16" s="5" t="s">
        <v>98</v>
      </c>
      <c r="H16" s="17">
        <v>3333.1386763600008</v>
      </c>
      <c r="I16" s="17">
        <v>3449.5088040299997</v>
      </c>
      <c r="J16" s="17">
        <v>3495.1225780199998</v>
      </c>
      <c r="K16" s="17">
        <v>3491.2651895500003</v>
      </c>
      <c r="L16" s="17">
        <v>3568.4216285699999</v>
      </c>
      <c r="M16" s="17">
        <v>3429.0179052100002</v>
      </c>
      <c r="N16" s="17">
        <v>3485.0038620300002</v>
      </c>
    </row>
    <row r="17" spans="1:14" ht="4.5" customHeight="1" x14ac:dyDescent="0.35">
      <c r="C17" s="45"/>
      <c r="D17" s="45"/>
    </row>
    <row r="18" spans="1:14" x14ac:dyDescent="0.35">
      <c r="A18" s="6" t="s">
        <v>45</v>
      </c>
      <c r="B18" s="10">
        <f>SUM(B14:B16)</f>
        <v>6075.8403642700005</v>
      </c>
      <c r="C18" s="10">
        <f>SUM(C14:C16)</f>
        <v>6005.1448391100002</v>
      </c>
      <c r="D18" s="44">
        <f>C18/B18-1</f>
        <v>-1.1635513924252661E-2</v>
      </c>
      <c r="G18" s="6" t="s">
        <v>45</v>
      </c>
      <c r="H18" s="10">
        <f>SUM(H14:H16)</f>
        <v>5963.2306540000009</v>
      </c>
      <c r="I18" s="10">
        <f t="shared" ref="I18" si="3">SUM(I14:I16)</f>
        <v>5996.1005710999998</v>
      </c>
      <c r="J18" s="10">
        <f>SUM(J14:J16)</f>
        <v>6050.0419892099999</v>
      </c>
      <c r="K18" s="10">
        <f t="shared" ref="K18:M18" si="4">SUM(K14:K16)</f>
        <v>6075.8403642700005</v>
      </c>
      <c r="L18" s="10">
        <f t="shared" si="4"/>
        <v>6156.2008316399997</v>
      </c>
      <c r="M18" s="10">
        <f t="shared" si="4"/>
        <v>5910.4028212400008</v>
      </c>
      <c r="N18" s="10">
        <f t="shared" ref="N18" si="5">SUM(N14:N16)</f>
        <v>6005.1448391100002</v>
      </c>
    </row>
    <row r="23" spans="1:14" ht="23.4" x14ac:dyDescent="0.45">
      <c r="A23" s="15" t="s">
        <v>36</v>
      </c>
      <c r="B23" s="16"/>
      <c r="C23" s="16"/>
      <c r="D23" s="16"/>
      <c r="G23" s="15" t="s">
        <v>36</v>
      </c>
      <c r="H23" s="16"/>
      <c r="I23" s="16"/>
      <c r="J23" s="16"/>
      <c r="K23" s="16"/>
      <c r="L23" s="16"/>
      <c r="M23" s="16"/>
      <c r="N23" s="16"/>
    </row>
    <row r="24" spans="1:14" ht="7.5" customHeight="1" x14ac:dyDescent="0.35"/>
    <row r="25" spans="1:14" x14ac:dyDescent="0.35">
      <c r="A25" s="3" t="s">
        <v>39</v>
      </c>
      <c r="B25" s="69" t="s">
        <v>100</v>
      </c>
      <c r="C25" s="69" t="s">
        <v>114</v>
      </c>
      <c r="D25" s="68" t="s">
        <v>29</v>
      </c>
      <c r="G25" s="3" t="s">
        <v>39</v>
      </c>
      <c r="H25" s="68" t="s">
        <v>50</v>
      </c>
      <c r="I25" s="68" t="s">
        <v>49</v>
      </c>
      <c r="J25" s="68" t="s">
        <v>48</v>
      </c>
      <c r="K25" s="68" t="s">
        <v>99</v>
      </c>
      <c r="L25" s="68" t="s">
        <v>104</v>
      </c>
      <c r="M25" s="68" t="s">
        <v>112</v>
      </c>
      <c r="N25" s="68" t="s">
        <v>113</v>
      </c>
    </row>
    <row r="26" spans="1:14" x14ac:dyDescent="0.35">
      <c r="A26" s="3" t="s">
        <v>0</v>
      </c>
      <c r="B26" s="69"/>
      <c r="C26" s="69"/>
      <c r="D26" s="68"/>
      <c r="G26" s="3" t="s">
        <v>0</v>
      </c>
      <c r="H26" s="68"/>
      <c r="I26" s="68"/>
      <c r="J26" s="68"/>
      <c r="K26" s="68"/>
      <c r="L26" s="68"/>
      <c r="M26" s="68"/>
      <c r="N26" s="68"/>
    </row>
    <row r="27" spans="1:14" ht="4.5" customHeight="1" x14ac:dyDescent="0.35"/>
    <row r="28" spans="1:14" x14ac:dyDescent="0.35">
      <c r="A28" s="5" t="s">
        <v>40</v>
      </c>
      <c r="B28" s="8">
        <f>K28</f>
        <v>110.32355256999999</v>
      </c>
      <c r="C28" s="8">
        <f>N28</f>
        <v>97.678491099999988</v>
      </c>
      <c r="D28" s="42">
        <f>C28/B28-1</f>
        <v>-0.11461796847030237</v>
      </c>
      <c r="G28" s="5" t="s">
        <v>40</v>
      </c>
      <c r="H28" s="17">
        <v>99.084344999999999</v>
      </c>
      <c r="I28" s="17">
        <v>101.61696936</v>
      </c>
      <c r="J28" s="17">
        <v>103.71705962999999</v>
      </c>
      <c r="K28" s="17">
        <v>110.32355256999999</v>
      </c>
      <c r="L28" s="17">
        <v>97.451427910000007</v>
      </c>
      <c r="M28" s="17">
        <v>104.49759676000001</v>
      </c>
      <c r="N28" s="17">
        <v>97.678491099999988</v>
      </c>
    </row>
    <row r="29" spans="1:14" x14ac:dyDescent="0.35">
      <c r="A29" s="5" t="s">
        <v>41</v>
      </c>
      <c r="B29" s="8">
        <f>K29</f>
        <v>736.37788302000001</v>
      </c>
      <c r="C29" s="8">
        <f>N29</f>
        <v>716.73618529000032</v>
      </c>
      <c r="D29" s="42">
        <f>C29/B29-1</f>
        <v>-2.6673394439069797E-2</v>
      </c>
      <c r="G29" s="5" t="s">
        <v>41</v>
      </c>
      <c r="H29" s="17">
        <v>734.85100731999989</v>
      </c>
      <c r="I29" s="17">
        <v>728.05867406999994</v>
      </c>
      <c r="J29" s="17">
        <v>743.07765096000014</v>
      </c>
      <c r="K29" s="17">
        <v>736.37788302000001</v>
      </c>
      <c r="L29" s="17">
        <v>732.46127262999994</v>
      </c>
      <c r="M29" s="17">
        <v>723.52039917000002</v>
      </c>
      <c r="N29" s="17">
        <v>716.73618529000032</v>
      </c>
    </row>
    <row r="30" spans="1:14" ht="4.5" customHeight="1" x14ac:dyDescent="0.35">
      <c r="D30" s="45"/>
    </row>
    <row r="31" spans="1:14" x14ac:dyDescent="0.35">
      <c r="A31" s="6" t="s">
        <v>46</v>
      </c>
      <c r="B31" s="10">
        <f>B29+B28</f>
        <v>846.70143558999996</v>
      </c>
      <c r="C31" s="10">
        <f>C29+C28</f>
        <v>814.4146763900003</v>
      </c>
      <c r="D31" s="44">
        <f>C31/B31-1</f>
        <v>-3.8132401626910561E-2</v>
      </c>
      <c r="G31" s="6" t="s">
        <v>46</v>
      </c>
      <c r="H31" s="10">
        <f>H29+H28</f>
        <v>833.93535231999988</v>
      </c>
      <c r="I31" s="10">
        <f t="shared" ref="I31:J31" si="6">I29+I28</f>
        <v>829.67564342999992</v>
      </c>
      <c r="J31" s="10">
        <f t="shared" si="6"/>
        <v>846.79471059000014</v>
      </c>
      <c r="K31" s="10">
        <f t="shared" ref="K31:M31" si="7">K29+K28</f>
        <v>846.70143558999996</v>
      </c>
      <c r="L31" s="10">
        <f t="shared" si="7"/>
        <v>829.91270053999995</v>
      </c>
      <c r="M31" s="10">
        <f t="shared" si="7"/>
        <v>828.01799592999998</v>
      </c>
      <c r="N31" s="10">
        <f t="shared" ref="N31" si="8">N29+N28</f>
        <v>814.4146763900003</v>
      </c>
    </row>
    <row r="32" spans="1:14" ht="4.5" customHeight="1" x14ac:dyDescent="0.35">
      <c r="D32" s="45"/>
    </row>
    <row r="33" spans="1:14" x14ac:dyDescent="0.35">
      <c r="A33" s="5" t="s">
        <v>42</v>
      </c>
      <c r="B33" s="8">
        <f>K33</f>
        <v>33.207928359999997</v>
      </c>
      <c r="C33" s="8">
        <f>N33</f>
        <v>42.527268629999995</v>
      </c>
      <c r="D33" s="42">
        <f>C33/B33-1</f>
        <v>0.28063600261272059</v>
      </c>
      <c r="G33" s="5" t="s">
        <v>42</v>
      </c>
      <c r="H33" s="17">
        <v>22.336485010000001</v>
      </c>
      <c r="I33" s="17">
        <v>20.85197148</v>
      </c>
      <c r="J33" s="17">
        <v>28.26018797</v>
      </c>
      <c r="K33" s="17">
        <v>33.207928359999997</v>
      </c>
      <c r="L33" s="17">
        <v>34.073178300000009</v>
      </c>
      <c r="M33" s="17">
        <v>35.731892770000002</v>
      </c>
      <c r="N33" s="17">
        <v>42.527268629999995</v>
      </c>
    </row>
    <row r="34" spans="1:14" x14ac:dyDescent="0.35">
      <c r="A34" s="5" t="s">
        <v>43</v>
      </c>
      <c r="B34" s="8">
        <f t="shared" ref="B34:B35" si="9">K34</f>
        <v>354.05204652999998</v>
      </c>
      <c r="C34" s="8">
        <f>N34</f>
        <v>333.21886042</v>
      </c>
      <c r="D34" s="42">
        <f t="shared" ref="D34:D35" si="10">C34/B34-1</f>
        <v>-5.8842157005395856E-2</v>
      </c>
      <c r="G34" s="5" t="s">
        <v>43</v>
      </c>
      <c r="H34" s="17">
        <v>374.89243102999995</v>
      </c>
      <c r="I34" s="17">
        <v>373.39117074000001</v>
      </c>
      <c r="J34" s="17">
        <v>358.59106495999998</v>
      </c>
      <c r="K34" s="17">
        <v>354.05204652999998</v>
      </c>
      <c r="L34" s="17">
        <v>347.86783338999999</v>
      </c>
      <c r="M34" s="17">
        <v>347.68134299999997</v>
      </c>
      <c r="N34" s="17">
        <v>333.21886042</v>
      </c>
    </row>
    <row r="35" spans="1:14" x14ac:dyDescent="0.35">
      <c r="A35" s="5" t="s">
        <v>44</v>
      </c>
      <c r="B35" s="8">
        <f t="shared" si="9"/>
        <v>459.44146069999994</v>
      </c>
      <c r="C35" s="8">
        <f>N35</f>
        <v>438.66854733999998</v>
      </c>
      <c r="D35" s="42">
        <f t="shared" si="10"/>
        <v>-4.5213406139599566E-2</v>
      </c>
      <c r="G35" s="5" t="s">
        <v>44</v>
      </c>
      <c r="H35" s="17">
        <v>436.70643628000005</v>
      </c>
      <c r="I35" s="17">
        <v>435.43250121000005</v>
      </c>
      <c r="J35" s="17">
        <v>459.94345766000004</v>
      </c>
      <c r="K35" s="17">
        <v>459.44146069999994</v>
      </c>
      <c r="L35" s="17">
        <v>447.97168884999991</v>
      </c>
      <c r="M35" s="17">
        <v>444.60476015999996</v>
      </c>
      <c r="N35" s="17">
        <v>438.66854733999998</v>
      </c>
    </row>
    <row r="36" spans="1:14" ht="4.5" customHeight="1" x14ac:dyDescent="0.35">
      <c r="D36" s="45"/>
    </row>
    <row r="37" spans="1:14" x14ac:dyDescent="0.35">
      <c r="A37" s="6" t="s">
        <v>45</v>
      </c>
      <c r="B37" s="10">
        <f>SUM(B33:B35)</f>
        <v>846.70143558999985</v>
      </c>
      <c r="C37" s="10">
        <f>SUM(C33:C35)</f>
        <v>814.41467638999995</v>
      </c>
      <c r="D37" s="44">
        <f>C37/B37-1</f>
        <v>-3.8132401626910895E-2</v>
      </c>
      <c r="G37" s="6" t="s">
        <v>45</v>
      </c>
      <c r="H37" s="10">
        <f>SUM(H33:H35)</f>
        <v>833.93535231999999</v>
      </c>
      <c r="I37" s="10">
        <f t="shared" ref="I37:J37" si="11">SUM(I33:I35)</f>
        <v>829.67564343000004</v>
      </c>
      <c r="J37" s="10">
        <f t="shared" si="11"/>
        <v>846.79471059000002</v>
      </c>
      <c r="K37" s="10">
        <f t="shared" ref="K37:M37" si="12">SUM(K33:K35)</f>
        <v>846.70143558999985</v>
      </c>
      <c r="L37" s="10">
        <f t="shared" si="12"/>
        <v>829.91270053999983</v>
      </c>
      <c r="M37" s="10">
        <f t="shared" si="12"/>
        <v>828.01799592999987</v>
      </c>
      <c r="N37" s="10">
        <f t="shared" ref="N37" si="13">SUM(N33:N35)</f>
        <v>814.41467638999995</v>
      </c>
    </row>
  </sheetData>
  <mergeCells count="20">
    <mergeCell ref="N6:N7"/>
    <mergeCell ref="N25:N26"/>
    <mergeCell ref="M6:M7"/>
    <mergeCell ref="M25:M26"/>
    <mergeCell ref="K6:K7"/>
    <mergeCell ref="K25:K26"/>
    <mergeCell ref="L6:L7"/>
    <mergeCell ref="L25:L26"/>
    <mergeCell ref="B6:B7"/>
    <mergeCell ref="C6:C7"/>
    <mergeCell ref="D6:D7"/>
    <mergeCell ref="B25:B26"/>
    <mergeCell ref="C25:C26"/>
    <mergeCell ref="D25:D26"/>
    <mergeCell ref="H25:H26"/>
    <mergeCell ref="I25:I26"/>
    <mergeCell ref="J25:J26"/>
    <mergeCell ref="H6:H7"/>
    <mergeCell ref="I6:I7"/>
    <mergeCell ref="J6:J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Z37"/>
  <sheetViews>
    <sheetView topLeftCell="A4" zoomScale="80" zoomScaleNormal="80" workbookViewId="0">
      <selection activeCell="F39" sqref="F39"/>
    </sheetView>
  </sheetViews>
  <sheetFormatPr baseColWidth="10" defaultColWidth="11.44140625" defaultRowHeight="14.4" x14ac:dyDescent="0.35"/>
  <cols>
    <col min="1" max="1" width="57.109375" style="1" customWidth="1"/>
    <col min="2" max="6" width="11.44140625" style="1"/>
    <col min="7" max="7" width="55.88671875" style="1" customWidth="1"/>
    <col min="8" max="16384" width="11.44140625" style="1"/>
  </cols>
  <sheetData>
    <row r="4" spans="1:26" ht="23.4" x14ac:dyDescent="0.45">
      <c r="A4" s="15" t="s">
        <v>30</v>
      </c>
      <c r="B4" s="16"/>
      <c r="C4" s="16"/>
      <c r="D4" s="16"/>
      <c r="G4" s="15" t="s">
        <v>30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6" spans="1:26" x14ac:dyDescent="0.35">
      <c r="A6" s="3" t="s">
        <v>38</v>
      </c>
      <c r="B6" s="68" t="s">
        <v>48</v>
      </c>
      <c r="C6" s="68" t="s">
        <v>113</v>
      </c>
      <c r="D6" s="68" t="s">
        <v>29</v>
      </c>
      <c r="G6" s="3" t="s">
        <v>38</v>
      </c>
      <c r="H6" s="68" t="s">
        <v>55</v>
      </c>
      <c r="I6" s="68" t="s">
        <v>56</v>
      </c>
      <c r="J6" s="68" t="s">
        <v>57</v>
      </c>
      <c r="K6" s="68" t="s">
        <v>58</v>
      </c>
      <c r="L6" s="68" t="s">
        <v>59</v>
      </c>
      <c r="M6" s="68" t="s">
        <v>60</v>
      </c>
      <c r="N6" s="68" t="s">
        <v>61</v>
      </c>
      <c r="O6" s="68" t="s">
        <v>62</v>
      </c>
      <c r="P6" s="68" t="s">
        <v>54</v>
      </c>
      <c r="Q6" s="68" t="s">
        <v>53</v>
      </c>
      <c r="R6" s="68" t="s">
        <v>52</v>
      </c>
      <c r="S6" s="68" t="s">
        <v>51</v>
      </c>
      <c r="T6" s="68" t="s">
        <v>50</v>
      </c>
      <c r="U6" s="68" t="s">
        <v>49</v>
      </c>
      <c r="V6" s="68" t="s">
        <v>48</v>
      </c>
      <c r="W6" s="68" t="s">
        <v>99</v>
      </c>
      <c r="X6" s="68" t="s">
        <v>104</v>
      </c>
      <c r="Y6" s="68" t="s">
        <v>112</v>
      </c>
      <c r="Z6" s="68" t="s">
        <v>113</v>
      </c>
    </row>
    <row r="7" spans="1:26" x14ac:dyDescent="0.35">
      <c r="A7" s="3" t="s">
        <v>0</v>
      </c>
      <c r="B7" s="68"/>
      <c r="C7" s="68"/>
      <c r="D7" s="68"/>
      <c r="G7" s="3" t="s">
        <v>0</v>
      </c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9" spans="1:26" x14ac:dyDescent="0.35">
      <c r="A9" s="6" t="s">
        <v>63</v>
      </c>
      <c r="B9" s="10">
        <f>V9</f>
        <v>642.65432536999992</v>
      </c>
      <c r="C9" s="10">
        <f>Z9</f>
        <v>643.25541991999989</v>
      </c>
      <c r="D9" s="12">
        <f>C9/B9-1</f>
        <v>9.3533105788079496E-4</v>
      </c>
      <c r="G9" s="6" t="s">
        <v>63</v>
      </c>
      <c r="H9" s="22">
        <v>260.39999999999998</v>
      </c>
      <c r="I9" s="22">
        <v>208.3</v>
      </c>
      <c r="J9" s="22">
        <v>337.4</v>
      </c>
      <c r="K9" s="22">
        <v>878.3</v>
      </c>
      <c r="L9" s="22">
        <v>832.8</v>
      </c>
      <c r="M9" s="22">
        <v>816.69999999999993</v>
      </c>
      <c r="N9" s="22">
        <v>912.49099999999987</v>
      </c>
      <c r="O9" s="22">
        <v>1090.6089999999999</v>
      </c>
      <c r="P9" s="10">
        <v>1038.626229</v>
      </c>
      <c r="Q9" s="10">
        <v>1042.8013145999998</v>
      </c>
      <c r="R9" s="10">
        <v>827.98442899999998</v>
      </c>
      <c r="S9" s="10">
        <v>577.45219999999995</v>
      </c>
      <c r="T9" s="10">
        <v>644.96532536999996</v>
      </c>
      <c r="U9" s="10">
        <v>625.20658783999988</v>
      </c>
      <c r="V9" s="10">
        <v>642.65432536999992</v>
      </c>
      <c r="W9" s="10">
        <f>V18</f>
        <v>732.58732536999992</v>
      </c>
      <c r="X9" s="10">
        <f>W18</f>
        <v>757.34541991999981</v>
      </c>
      <c r="Y9" s="10">
        <f>X18</f>
        <v>840.17041991999986</v>
      </c>
      <c r="Z9" s="10">
        <f>Y18</f>
        <v>643.25541991999989</v>
      </c>
    </row>
    <row r="10" spans="1:26" ht="8.25" customHeight="1" x14ac:dyDescent="0.35">
      <c r="H10" s="26"/>
      <c r="I10" s="26"/>
      <c r="J10" s="26"/>
      <c r="K10" s="26"/>
      <c r="L10" s="26"/>
      <c r="M10" s="26"/>
      <c r="N10" s="26"/>
      <c r="O10" s="26"/>
    </row>
    <row r="11" spans="1:26" x14ac:dyDescent="0.35">
      <c r="A11" s="5" t="s">
        <v>64</v>
      </c>
      <c r="B11" s="9">
        <f>V11</f>
        <v>145.17400000000004</v>
      </c>
      <c r="C11" s="9">
        <f>Z11</f>
        <v>134.78500000000003</v>
      </c>
      <c r="D11" s="42">
        <f>+C11/B11-1</f>
        <v>-7.1562400980891949E-2</v>
      </c>
      <c r="G11" s="5" t="s">
        <v>64</v>
      </c>
      <c r="H11" s="21">
        <v>83.1</v>
      </c>
      <c r="I11" s="21">
        <v>196.8</v>
      </c>
      <c r="J11" s="21">
        <v>148.9</v>
      </c>
      <c r="K11" s="21">
        <v>166.8</v>
      </c>
      <c r="L11" s="21">
        <v>77.2</v>
      </c>
      <c r="M11" s="21">
        <v>157.346</v>
      </c>
      <c r="N11" s="21">
        <v>235.101</v>
      </c>
      <c r="O11" s="21">
        <v>248.51662899999999</v>
      </c>
      <c r="P11" s="9">
        <v>98.175600000000003</v>
      </c>
      <c r="Q11" s="9">
        <v>151.8321</v>
      </c>
      <c r="R11" s="9">
        <v>100.69827099999998</v>
      </c>
      <c r="S11" s="9">
        <v>151.289929</v>
      </c>
      <c r="T11" s="9">
        <v>87.41</v>
      </c>
      <c r="U11" s="9">
        <v>118.98099999999998</v>
      </c>
      <c r="V11" s="9">
        <v>145.17400000000004</v>
      </c>
      <c r="W11" s="9">
        <v>172.24999999999994</v>
      </c>
      <c r="X11" s="9">
        <v>121.57799999999999</v>
      </c>
      <c r="Y11" s="9">
        <v>83.737000000000023</v>
      </c>
      <c r="Z11" s="9">
        <v>134.78500000000003</v>
      </c>
    </row>
    <row r="12" spans="1:26" x14ac:dyDescent="0.35">
      <c r="A12" s="5" t="s">
        <v>65</v>
      </c>
      <c r="B12" s="9">
        <f>V12</f>
        <v>-26.250000000000018</v>
      </c>
      <c r="C12" s="9">
        <f>Z12</f>
        <v>-11.242999999999999</v>
      </c>
      <c r="D12" s="43">
        <f t="shared" ref="D12:D14" si="0">+C12/B12-1</f>
        <v>-0.57169523809523848</v>
      </c>
      <c r="G12" s="5" t="s">
        <v>65</v>
      </c>
      <c r="H12" s="9">
        <v>-83.1</v>
      </c>
      <c r="I12" s="9">
        <v>-47.1</v>
      </c>
      <c r="J12" s="9">
        <v>430.9</v>
      </c>
      <c r="K12" s="9">
        <v>-184</v>
      </c>
      <c r="L12" s="9">
        <v>-67.3</v>
      </c>
      <c r="M12" s="9">
        <v>-41.454999999999998</v>
      </c>
      <c r="N12" s="9">
        <v>-29.039999999999992</v>
      </c>
      <c r="O12" s="9">
        <v>-31.8</v>
      </c>
      <c r="P12" s="9">
        <v>-73.321899999999999</v>
      </c>
      <c r="Q12" s="9">
        <v>-333.88489999999996</v>
      </c>
      <c r="R12" s="9">
        <v>-281.13549999999998</v>
      </c>
      <c r="S12" s="9">
        <v>-20.301699999999993</v>
      </c>
      <c r="T12" s="9">
        <v>-71.287000000000006</v>
      </c>
      <c r="U12" s="9">
        <v>-73.373999999999995</v>
      </c>
      <c r="V12" s="9">
        <v>-26.250000000000018</v>
      </c>
      <c r="W12" s="9">
        <v>-133.18200000000002</v>
      </c>
      <c r="X12" s="9">
        <v>-1.7210000000000001</v>
      </c>
      <c r="Y12" s="9">
        <v>-234.536</v>
      </c>
      <c r="Z12" s="9">
        <v>-11.242999999999999</v>
      </c>
    </row>
    <row r="13" spans="1:26" x14ac:dyDescent="0.35">
      <c r="A13" s="5" t="s">
        <v>70</v>
      </c>
      <c r="B13" s="9">
        <f>V13</f>
        <v>-32.204999999999977</v>
      </c>
      <c r="C13" s="9">
        <f>Z13</f>
        <v>-25.699999999999989</v>
      </c>
      <c r="D13" s="42">
        <f t="shared" si="0"/>
        <v>-0.20198726905759956</v>
      </c>
      <c r="G13" s="5" t="s">
        <v>70</v>
      </c>
      <c r="H13" s="9">
        <v>-48.027000000000001</v>
      </c>
      <c r="I13" s="9">
        <v>-18.8</v>
      </c>
      <c r="J13" s="9">
        <v>-20.3</v>
      </c>
      <c r="K13" s="9">
        <v>-33.9</v>
      </c>
      <c r="L13" s="9">
        <v>-26.3</v>
      </c>
      <c r="M13" s="9">
        <v>-19.755999999999997</v>
      </c>
      <c r="N13" s="9">
        <v>-22.811000000000007</v>
      </c>
      <c r="O13" s="9">
        <v>-225</v>
      </c>
      <c r="P13" s="9">
        <v>-27.2916144</v>
      </c>
      <c r="Q13" s="9">
        <v>-35.178085600000003</v>
      </c>
      <c r="R13" s="9">
        <v>-70.541000000000011</v>
      </c>
      <c r="S13" s="9">
        <v>-61.438103630000001</v>
      </c>
      <c r="T13" s="9">
        <v>-36.849000000000004</v>
      </c>
      <c r="U13" s="9">
        <v>-27.785000000000032</v>
      </c>
      <c r="V13" s="9">
        <v>-32.204999999999977</v>
      </c>
      <c r="W13" s="9">
        <v>-22.740905450000017</v>
      </c>
      <c r="X13" s="9">
        <v>-40.059999999999995</v>
      </c>
      <c r="Y13" s="9">
        <v>-30.340000000000011</v>
      </c>
      <c r="Z13" s="9">
        <v>-25.699999999999989</v>
      </c>
    </row>
    <row r="14" spans="1:26" x14ac:dyDescent="0.35">
      <c r="A14" s="23" t="s">
        <v>66</v>
      </c>
      <c r="B14" s="24">
        <f>SUM(B11:B13)</f>
        <v>86.719000000000051</v>
      </c>
      <c r="C14" s="24">
        <f>SUM(C11:C13)</f>
        <v>97.842000000000041</v>
      </c>
      <c r="D14" s="25">
        <f t="shared" si="0"/>
        <v>0.12826485545266886</v>
      </c>
      <c r="G14" s="23" t="s">
        <v>66</v>
      </c>
      <c r="H14" s="24">
        <v>-48</v>
      </c>
      <c r="I14" s="24">
        <v>130.9</v>
      </c>
      <c r="J14" s="24">
        <v>559.4</v>
      </c>
      <c r="K14" s="24">
        <v>-51.099999999999987</v>
      </c>
      <c r="L14" s="24">
        <v>-16.399999999999995</v>
      </c>
      <c r="M14" s="24">
        <v>96.135000000000005</v>
      </c>
      <c r="N14" s="24">
        <v>183.25</v>
      </c>
      <c r="O14" s="24">
        <v>-8.2833710000000167</v>
      </c>
      <c r="P14" s="24">
        <v>-2.4379144000000226</v>
      </c>
      <c r="Q14" s="24">
        <f t="shared" ref="Q14" si="1">SUM(Q11:Q13)</f>
        <v>-217.23088559999997</v>
      </c>
      <c r="R14" s="24">
        <f t="shared" ref="R14" si="2">SUM(R11:R13)</f>
        <v>-250.978229</v>
      </c>
      <c r="S14" s="24">
        <f t="shared" ref="S14" si="3">SUM(S11:S13)</f>
        <v>69.550125370000018</v>
      </c>
      <c r="T14" s="24">
        <f t="shared" ref="T14" si="4">SUM(T11:T13)</f>
        <v>-20.726000000000013</v>
      </c>
      <c r="U14" s="24">
        <f t="shared" ref="U14:V14" si="5">SUM(U11:U13)</f>
        <v>17.821999999999953</v>
      </c>
      <c r="V14" s="24">
        <f t="shared" si="5"/>
        <v>86.719000000000051</v>
      </c>
      <c r="W14" s="24">
        <f>SUM(W11:W13)</f>
        <v>16.327094549999909</v>
      </c>
      <c r="X14" s="24">
        <f>SUM(X11:X13)</f>
        <v>79.796999999999997</v>
      </c>
      <c r="Y14" s="24">
        <f>SUM(Y11:Y13)</f>
        <v>-181.13899999999998</v>
      </c>
      <c r="Z14" s="24">
        <f>SUM(Z11:Z13)</f>
        <v>97.842000000000041</v>
      </c>
    </row>
    <row r="15" spans="1:26" ht="8.25" customHeight="1" x14ac:dyDescent="0.35">
      <c r="H15" s="26"/>
      <c r="I15" s="26"/>
      <c r="J15" s="26"/>
      <c r="K15" s="26"/>
      <c r="L15" s="26"/>
      <c r="M15" s="26"/>
      <c r="N15" s="26"/>
      <c r="O15" s="26"/>
    </row>
    <row r="16" spans="1:26" x14ac:dyDescent="0.35">
      <c r="A16" s="5" t="s">
        <v>67</v>
      </c>
      <c r="B16" s="9">
        <f>V16</f>
        <v>3.2140000000000004</v>
      </c>
      <c r="C16" s="9">
        <f>Z16</f>
        <v>-2.8520000000000016</v>
      </c>
      <c r="D16" s="57" t="s">
        <v>69</v>
      </c>
      <c r="G16" s="5" t="s">
        <v>67</v>
      </c>
      <c r="H16" s="9">
        <v>-4</v>
      </c>
      <c r="I16" s="9">
        <v>-1.8</v>
      </c>
      <c r="J16" s="9">
        <v>-18.600000000000001</v>
      </c>
      <c r="K16" s="9">
        <v>5.6</v>
      </c>
      <c r="L16" s="9">
        <v>0.3</v>
      </c>
      <c r="M16" s="9">
        <v>-0.34399999999999997</v>
      </c>
      <c r="N16" s="9">
        <v>-5.1320000000000006</v>
      </c>
      <c r="O16" s="9">
        <v>-1.5</v>
      </c>
      <c r="P16" s="21">
        <v>6.6130000000000004</v>
      </c>
      <c r="Q16" s="21">
        <v>2.4139999999999988</v>
      </c>
      <c r="R16" s="21">
        <v>0.44600000000000151</v>
      </c>
      <c r="S16" s="21">
        <v>-2.0370000000000008</v>
      </c>
      <c r="T16" s="21">
        <v>0.96800000000000008</v>
      </c>
      <c r="U16" s="9">
        <v>-0.37600000000000011</v>
      </c>
      <c r="V16" s="9">
        <v>3.2140000000000004</v>
      </c>
      <c r="W16" s="9">
        <v>8.4310000000000009</v>
      </c>
      <c r="X16" s="9">
        <v>3.0279999999999996</v>
      </c>
      <c r="Y16" s="9">
        <v>-15.776</v>
      </c>
      <c r="Z16" s="9">
        <v>-2.8520000000000016</v>
      </c>
    </row>
    <row r="17" spans="1:26" ht="8.25" customHeight="1" x14ac:dyDescent="0.35">
      <c r="H17" s="26"/>
      <c r="I17" s="26"/>
      <c r="J17" s="26"/>
      <c r="K17" s="26"/>
      <c r="L17" s="26"/>
      <c r="M17" s="26"/>
      <c r="N17" s="26"/>
      <c r="O17" s="26"/>
    </row>
    <row r="18" spans="1:26" x14ac:dyDescent="0.35">
      <c r="A18" s="6" t="s">
        <v>68</v>
      </c>
      <c r="B18" s="10">
        <f>SUM(B14:B16)+B9</f>
        <v>732.58732536999992</v>
      </c>
      <c r="C18" s="10">
        <f>SUM(C14:C16)+C9</f>
        <v>738.2454199199999</v>
      </c>
      <c r="D18" s="12">
        <f>C18/B18-1</f>
        <v>7.7234404064283613E-3</v>
      </c>
      <c r="G18" s="6" t="s">
        <v>68</v>
      </c>
      <c r="H18" s="22">
        <v>208.29999999999998</v>
      </c>
      <c r="I18" s="22">
        <v>337.4</v>
      </c>
      <c r="J18" s="22">
        <v>878.3</v>
      </c>
      <c r="K18" s="22">
        <v>832.8</v>
      </c>
      <c r="L18" s="22">
        <v>816.69999999999993</v>
      </c>
      <c r="M18" s="22">
        <v>912.49099999999987</v>
      </c>
      <c r="N18" s="22">
        <v>1090.6089999999999</v>
      </c>
      <c r="O18" s="22">
        <v>1080.8256289999999</v>
      </c>
      <c r="P18" s="10">
        <v>1042.8013145999998</v>
      </c>
      <c r="Q18" s="10">
        <v>827.98442899999998</v>
      </c>
      <c r="R18" s="10">
        <v>577.45219999999995</v>
      </c>
      <c r="S18" s="10">
        <v>644.96532536999996</v>
      </c>
      <c r="T18" s="10">
        <f t="shared" ref="T18:Y18" si="6">T16+T14+T9</f>
        <v>625.20732536999992</v>
      </c>
      <c r="U18" s="10">
        <f t="shared" si="6"/>
        <v>642.6525878399998</v>
      </c>
      <c r="V18" s="10">
        <f t="shared" si="6"/>
        <v>732.58732536999992</v>
      </c>
      <c r="W18" s="10">
        <f t="shared" si="6"/>
        <v>757.34541991999981</v>
      </c>
      <c r="X18" s="10">
        <f t="shared" si="6"/>
        <v>840.17041991999986</v>
      </c>
      <c r="Y18" s="10">
        <f t="shared" si="6"/>
        <v>643.25541991999989</v>
      </c>
      <c r="Z18" s="10">
        <f t="shared" ref="Z18" si="7">Z16+Z14+Z9</f>
        <v>738.2454199199999</v>
      </c>
    </row>
    <row r="23" spans="1:26" ht="23.4" x14ac:dyDescent="0.45">
      <c r="A23" s="15" t="s">
        <v>36</v>
      </c>
      <c r="B23" s="16"/>
      <c r="C23" s="16"/>
      <c r="D23" s="16"/>
      <c r="G23" s="15" t="s">
        <v>36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5" spans="1:26" x14ac:dyDescent="0.35">
      <c r="A25" s="3" t="s">
        <v>38</v>
      </c>
      <c r="B25" s="68" t="s">
        <v>48</v>
      </c>
      <c r="C25" s="68" t="s">
        <v>113</v>
      </c>
      <c r="D25" s="68" t="s">
        <v>29</v>
      </c>
      <c r="G25" s="3" t="s">
        <v>38</v>
      </c>
      <c r="H25" s="68" t="s">
        <v>55</v>
      </c>
      <c r="I25" s="68" t="s">
        <v>56</v>
      </c>
      <c r="J25" s="68" t="s">
        <v>57</v>
      </c>
      <c r="K25" s="68" t="s">
        <v>58</v>
      </c>
      <c r="L25" s="68" t="s">
        <v>59</v>
      </c>
      <c r="M25" s="68" t="s">
        <v>60</v>
      </c>
      <c r="N25" s="68" t="s">
        <v>61</v>
      </c>
      <c r="O25" s="68" t="s">
        <v>62</v>
      </c>
      <c r="P25" s="68" t="s">
        <v>54</v>
      </c>
      <c r="Q25" s="68" t="s">
        <v>53</v>
      </c>
      <c r="R25" s="68" t="s">
        <v>52</v>
      </c>
      <c r="S25" s="68" t="s">
        <v>51</v>
      </c>
      <c r="T25" s="68" t="s">
        <v>50</v>
      </c>
      <c r="U25" s="68" t="s">
        <v>49</v>
      </c>
      <c r="V25" s="68" t="s">
        <v>48</v>
      </c>
      <c r="W25" s="68" t="s">
        <v>99</v>
      </c>
      <c r="X25" s="68" t="s">
        <v>104</v>
      </c>
      <c r="Y25" s="68" t="s">
        <v>112</v>
      </c>
      <c r="Z25" s="68" t="s">
        <v>113</v>
      </c>
    </row>
    <row r="26" spans="1:26" x14ac:dyDescent="0.35">
      <c r="A26" s="3" t="s">
        <v>0</v>
      </c>
      <c r="B26" s="68"/>
      <c r="C26" s="68"/>
      <c r="D26" s="68"/>
      <c r="G26" s="3" t="s">
        <v>0</v>
      </c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8" spans="1:26" x14ac:dyDescent="0.35">
      <c r="A28" s="6" t="s">
        <v>63</v>
      </c>
      <c r="B28" s="10">
        <f>V28</f>
        <v>37.817700000000002</v>
      </c>
      <c r="C28" s="10">
        <f>Z28</f>
        <v>52.370699999999999</v>
      </c>
      <c r="D28" s="44">
        <f>C28/B28-1</f>
        <v>0.38481980659849735</v>
      </c>
      <c r="G28" s="6" t="s">
        <v>63</v>
      </c>
      <c r="H28" s="22"/>
      <c r="I28" s="22"/>
      <c r="J28" s="22"/>
      <c r="K28" s="22"/>
      <c r="L28" s="22"/>
      <c r="M28" s="22"/>
      <c r="N28" s="22"/>
      <c r="O28" s="22"/>
      <c r="P28" s="10">
        <v>42.199399999999997</v>
      </c>
      <c r="Q28" s="10">
        <v>39.150300000000001</v>
      </c>
      <c r="R28" s="10">
        <v>40.120200000000004</v>
      </c>
      <c r="S28" s="10">
        <v>42.754200000000004</v>
      </c>
      <c r="T28" s="10">
        <v>22.031700000000008</v>
      </c>
      <c r="U28" s="10">
        <v>38.978700000000003</v>
      </c>
      <c r="V28" s="10">
        <v>37.817700000000002</v>
      </c>
      <c r="W28" s="10">
        <v>43.233699999999999</v>
      </c>
      <c r="X28" s="10">
        <f>W37</f>
        <v>52.870699999999999</v>
      </c>
      <c r="Y28" s="10">
        <f>X37</f>
        <v>40.570700000000002</v>
      </c>
      <c r="Z28" s="10">
        <f>Y37</f>
        <v>52.370699999999999</v>
      </c>
    </row>
    <row r="29" spans="1:26" ht="8.25" customHeight="1" x14ac:dyDescent="0.35">
      <c r="H29" s="26"/>
      <c r="I29" s="26"/>
      <c r="J29" s="26"/>
      <c r="K29" s="26"/>
      <c r="L29" s="26"/>
      <c r="M29" s="26"/>
      <c r="N29" s="26"/>
      <c r="O29" s="26"/>
    </row>
    <row r="30" spans="1:26" x14ac:dyDescent="0.35">
      <c r="A30" s="5" t="s">
        <v>64</v>
      </c>
      <c r="B30" s="9">
        <f>V30</f>
        <v>25.257000000000001</v>
      </c>
      <c r="C30" s="9">
        <f>Z30</f>
        <v>7.6</v>
      </c>
      <c r="D30" s="43">
        <f>+C30/B30-1</f>
        <v>-0.69909332066357843</v>
      </c>
      <c r="G30" s="5" t="s">
        <v>64</v>
      </c>
      <c r="H30" s="21"/>
      <c r="I30" s="21"/>
      <c r="J30" s="21"/>
      <c r="K30" s="21"/>
      <c r="L30" s="21"/>
      <c r="M30" s="21"/>
      <c r="N30" s="21"/>
      <c r="O30" s="21"/>
      <c r="P30" s="9">
        <v>5.9664000000000001</v>
      </c>
      <c r="Q30" s="9">
        <v>2.9929000000000006</v>
      </c>
      <c r="R30" s="9">
        <v>8.0600999999999985</v>
      </c>
      <c r="S30" s="9">
        <v>-1.1653000000000002</v>
      </c>
      <c r="T30" s="9">
        <v>24.838000000000001</v>
      </c>
      <c r="U30" s="9">
        <v>5.1729999999999983</v>
      </c>
      <c r="V30" s="9">
        <v>25.257000000000001</v>
      </c>
      <c r="W30" s="9">
        <v>21.855999999999995</v>
      </c>
      <c r="X30" s="9">
        <v>9.1999999999999993</v>
      </c>
      <c r="Y30" s="9">
        <v>15.1</v>
      </c>
      <c r="Z30" s="9">
        <v>7.6</v>
      </c>
    </row>
    <row r="31" spans="1:26" x14ac:dyDescent="0.35">
      <c r="A31" s="5" t="s">
        <v>65</v>
      </c>
      <c r="B31" s="9">
        <f>V31</f>
        <v>-17.099</v>
      </c>
      <c r="C31" s="9">
        <f>Z31</f>
        <v>-13</v>
      </c>
      <c r="D31" s="43">
        <f t="shared" ref="D31:D32" si="8">+C31/B31-1</f>
        <v>-0.23972162114743556</v>
      </c>
      <c r="G31" s="5" t="s">
        <v>65</v>
      </c>
      <c r="H31" s="21"/>
      <c r="I31" s="21"/>
      <c r="J31" s="21"/>
      <c r="K31" s="21"/>
      <c r="L31" s="21"/>
      <c r="M31" s="21"/>
      <c r="N31" s="21"/>
      <c r="O31" s="21"/>
      <c r="P31" s="9">
        <v>-8.8450999999999986</v>
      </c>
      <c r="Q31" s="9">
        <v>-0.5151</v>
      </c>
      <c r="R31" s="9">
        <v>-4.3264999999999993</v>
      </c>
      <c r="S31" s="9">
        <v>-18.684299999999997</v>
      </c>
      <c r="T31" s="9">
        <v>-4.7039999999999997</v>
      </c>
      <c r="U31" s="9">
        <v>-3.0090000000000003</v>
      </c>
      <c r="V31" s="9">
        <v>-17.099</v>
      </c>
      <c r="W31" s="9">
        <v>-9.5029999999999966</v>
      </c>
      <c r="X31" s="9">
        <v>-18</v>
      </c>
      <c r="Y31" s="9">
        <v>-0.7</v>
      </c>
      <c r="Z31" s="9">
        <v>-13</v>
      </c>
    </row>
    <row r="32" spans="1:26" x14ac:dyDescent="0.35">
      <c r="A32" s="5" t="s">
        <v>70</v>
      </c>
      <c r="B32" s="9">
        <f>V32</f>
        <v>-1.5170000000000003</v>
      </c>
      <c r="C32" s="9">
        <f>Z32</f>
        <v>-0.5</v>
      </c>
      <c r="D32" s="43">
        <f t="shared" si="8"/>
        <v>-0.6704021094264998</v>
      </c>
      <c r="G32" s="5" t="s">
        <v>70</v>
      </c>
      <c r="H32" s="21"/>
      <c r="I32" s="21"/>
      <c r="J32" s="21"/>
      <c r="K32" s="21"/>
      <c r="L32" s="21"/>
      <c r="M32" s="21"/>
      <c r="N32" s="21"/>
      <c r="O32" s="21"/>
      <c r="P32" s="9">
        <v>-0.1704</v>
      </c>
      <c r="Q32" s="9">
        <v>-1.5079</v>
      </c>
      <c r="R32" s="9">
        <v>-1.0996000000000001</v>
      </c>
      <c r="S32" s="9">
        <v>-0.87290000000000001</v>
      </c>
      <c r="T32" s="9">
        <v>-3.5649999999999999</v>
      </c>
      <c r="U32" s="9">
        <v>-3.3409999999999997</v>
      </c>
      <c r="V32" s="9">
        <v>-1.5170000000000003</v>
      </c>
      <c r="W32" s="9">
        <v>-1.0719999999999992</v>
      </c>
      <c r="X32" s="9">
        <v>-2.1</v>
      </c>
      <c r="Y32" s="9">
        <v>-1.9</v>
      </c>
      <c r="Z32" s="9">
        <v>-0.5</v>
      </c>
    </row>
    <row r="33" spans="1:26" x14ac:dyDescent="0.35">
      <c r="A33" s="23" t="s">
        <v>66</v>
      </c>
      <c r="B33" s="24">
        <f>SUM(B30:B32)</f>
        <v>6.6410000000000009</v>
      </c>
      <c r="C33" s="24">
        <f>SUM(C30:C32)</f>
        <v>-5.9</v>
      </c>
      <c r="D33" s="58" t="s">
        <v>69</v>
      </c>
      <c r="G33" s="23" t="s">
        <v>66</v>
      </c>
      <c r="H33" s="27"/>
      <c r="I33" s="27"/>
      <c r="J33" s="27"/>
      <c r="K33" s="27"/>
      <c r="L33" s="27"/>
      <c r="M33" s="27"/>
      <c r="N33" s="27"/>
      <c r="O33" s="27"/>
      <c r="P33" s="24">
        <v>-3.0490999999999984</v>
      </c>
      <c r="Q33" s="24">
        <v>0.96990000000000065</v>
      </c>
      <c r="R33" s="24">
        <f t="shared" ref="R33" si="9">SUM(R30:R32)</f>
        <v>2.633999999999999</v>
      </c>
      <c r="S33" s="24">
        <f t="shared" ref="S33" si="10">SUM(S30:S32)</f>
        <v>-20.722499999999997</v>
      </c>
      <c r="T33" s="24">
        <f t="shared" ref="T33" si="11">SUM(T30:T32)</f>
        <v>16.568999999999999</v>
      </c>
      <c r="U33" s="24">
        <f t="shared" ref="U33:W33" si="12">SUM(U30:U32)</f>
        <v>-1.1770000000000018</v>
      </c>
      <c r="V33" s="24">
        <f t="shared" si="12"/>
        <v>6.6410000000000009</v>
      </c>
      <c r="W33" s="24">
        <f t="shared" si="12"/>
        <v>11.280999999999999</v>
      </c>
      <c r="X33" s="24">
        <f>SUM(X30:X32)</f>
        <v>-10.9</v>
      </c>
      <c r="Y33" s="24">
        <v>12.5</v>
      </c>
      <c r="Z33" s="24">
        <v>-5.9</v>
      </c>
    </row>
    <row r="34" spans="1:26" ht="8.25" customHeight="1" x14ac:dyDescent="0.35">
      <c r="H34" s="26"/>
      <c r="I34" s="26"/>
      <c r="J34" s="26"/>
      <c r="K34" s="26"/>
      <c r="L34" s="26"/>
      <c r="M34" s="26"/>
      <c r="N34" s="26"/>
      <c r="O34" s="26"/>
    </row>
    <row r="35" spans="1:26" x14ac:dyDescent="0.35">
      <c r="A35" s="5" t="s">
        <v>67</v>
      </c>
      <c r="B35" s="9">
        <f>V35</f>
        <v>-1.2250000000000001</v>
      </c>
      <c r="C35" s="9">
        <f>Z35</f>
        <v>-0.1</v>
      </c>
      <c r="D35" s="42">
        <f t="shared" ref="D35" si="13">+C35/B35-1</f>
        <v>-0.91836734693877553</v>
      </c>
      <c r="G35" s="5" t="s">
        <v>67</v>
      </c>
      <c r="H35" s="21"/>
      <c r="I35" s="21"/>
      <c r="J35" s="21"/>
      <c r="K35" s="21"/>
      <c r="L35" s="21"/>
      <c r="M35" s="21"/>
      <c r="N35" s="21"/>
      <c r="O35" s="21"/>
      <c r="P35" s="21">
        <v>0</v>
      </c>
      <c r="Q35" s="21">
        <v>0</v>
      </c>
      <c r="R35" s="21">
        <v>0</v>
      </c>
      <c r="S35" s="21">
        <v>0</v>
      </c>
      <c r="T35" s="21">
        <v>0.378</v>
      </c>
      <c r="U35" s="9">
        <v>1.6000000000000014E-2</v>
      </c>
      <c r="V35" s="9">
        <v>-1.2250000000000001</v>
      </c>
      <c r="W35" s="9">
        <v>-1.6440000000000001</v>
      </c>
      <c r="X35" s="9">
        <v>-1.4</v>
      </c>
      <c r="Y35" s="9">
        <v>-0.7</v>
      </c>
      <c r="Z35" s="9">
        <v>-0.1</v>
      </c>
    </row>
    <row r="36" spans="1:26" ht="8.25" customHeight="1" x14ac:dyDescent="0.35">
      <c r="H36" s="26"/>
      <c r="I36" s="26"/>
      <c r="J36" s="26"/>
      <c r="K36" s="26"/>
      <c r="L36" s="26"/>
      <c r="M36" s="26"/>
      <c r="N36" s="26"/>
      <c r="O36" s="26"/>
    </row>
    <row r="37" spans="1:26" x14ac:dyDescent="0.35">
      <c r="A37" s="6" t="s">
        <v>68</v>
      </c>
      <c r="B37" s="10">
        <f>SUM(B33:B35)+B28</f>
        <v>43.233699999999999</v>
      </c>
      <c r="C37" s="10">
        <f>SUM(C33:C35)+C28</f>
        <v>46.370699999999999</v>
      </c>
      <c r="D37" s="44">
        <f>C37/B37-1</f>
        <v>7.2559137894744108E-2</v>
      </c>
      <c r="G37" s="6" t="s">
        <v>68</v>
      </c>
      <c r="H37" s="22"/>
      <c r="I37" s="22"/>
      <c r="J37" s="22"/>
      <c r="K37" s="22"/>
      <c r="L37" s="22"/>
      <c r="M37" s="22"/>
      <c r="N37" s="22"/>
      <c r="O37" s="22"/>
      <c r="P37" s="10">
        <f t="shared" ref="P37:W37" si="14">P35+P33+P28</f>
        <v>39.150300000000001</v>
      </c>
      <c r="Q37" s="10">
        <f t="shared" si="14"/>
        <v>40.120200000000004</v>
      </c>
      <c r="R37" s="10">
        <f t="shared" si="14"/>
        <v>42.754200000000004</v>
      </c>
      <c r="S37" s="10">
        <f t="shared" si="14"/>
        <v>22.031700000000008</v>
      </c>
      <c r="T37" s="10">
        <f t="shared" si="14"/>
        <v>38.978700000000003</v>
      </c>
      <c r="U37" s="10">
        <f t="shared" si="14"/>
        <v>37.817700000000002</v>
      </c>
      <c r="V37" s="10">
        <f t="shared" si="14"/>
        <v>43.233699999999999</v>
      </c>
      <c r="W37" s="10">
        <f t="shared" si="14"/>
        <v>52.870699999999999</v>
      </c>
      <c r="X37" s="10">
        <f>X35+X33+X28</f>
        <v>40.570700000000002</v>
      </c>
      <c r="Y37" s="10">
        <f>Y35+Y33+Y28</f>
        <v>52.370699999999999</v>
      </c>
      <c r="Z37" s="10">
        <f>Z35+Z33+Z28</f>
        <v>46.370699999999999</v>
      </c>
    </row>
  </sheetData>
  <mergeCells count="44">
    <mergeCell ref="Z6:Z7"/>
    <mergeCell ref="Z25:Z26"/>
    <mergeCell ref="Y6:Y7"/>
    <mergeCell ref="Y25:Y26"/>
    <mergeCell ref="B6:B7"/>
    <mergeCell ref="C6:C7"/>
    <mergeCell ref="D6:D7"/>
    <mergeCell ref="B25:B26"/>
    <mergeCell ref="C25:C26"/>
    <mergeCell ref="D25:D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X6:X7"/>
    <mergeCell ref="X25:X26"/>
    <mergeCell ref="W6:W7"/>
    <mergeCell ref="W25:W26"/>
    <mergeCell ref="R6:R7"/>
    <mergeCell ref="S6:S7"/>
    <mergeCell ref="T6:T7"/>
    <mergeCell ref="U6:U7"/>
    <mergeCell ref="V6:V7"/>
    <mergeCell ref="R25:R26"/>
    <mergeCell ref="S25:S26"/>
    <mergeCell ref="T25:T26"/>
    <mergeCell ref="U25:U26"/>
    <mergeCell ref="V25:V26"/>
  </mergeCells>
  <pageMargins left="0.7" right="0.7" top="0.75" bottom="0.75" header="0.3" footer="0.3"/>
  <pageSetup orientation="portrait" r:id="rId1"/>
  <ignoredErrors>
    <ignoredError sqref="B34:C34 B33 B36:C36 B37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Z30"/>
  <sheetViews>
    <sheetView zoomScale="80" zoomScaleNormal="80" workbookViewId="0">
      <selection activeCell="E33" sqref="E33"/>
    </sheetView>
  </sheetViews>
  <sheetFormatPr baseColWidth="10" defaultColWidth="11.44140625" defaultRowHeight="14.4" x14ac:dyDescent="0.35"/>
  <cols>
    <col min="1" max="1" width="30.33203125" style="1" customWidth="1"/>
    <col min="2" max="6" width="11.44140625" style="1"/>
    <col min="7" max="7" width="32.88671875" style="1" customWidth="1"/>
    <col min="8" max="16384" width="11.44140625" style="1"/>
  </cols>
  <sheetData>
    <row r="4" spans="1:26" ht="23.4" x14ac:dyDescent="0.45">
      <c r="A4" s="15" t="s">
        <v>30</v>
      </c>
      <c r="B4" s="16"/>
      <c r="C4" s="16"/>
      <c r="D4" s="16"/>
      <c r="G4" s="15" t="s">
        <v>30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6" spans="1:26" x14ac:dyDescent="0.35">
      <c r="A6" s="3" t="s">
        <v>88</v>
      </c>
      <c r="B6" s="68" t="s">
        <v>100</v>
      </c>
      <c r="C6" s="69" t="s">
        <v>114</v>
      </c>
      <c r="D6" s="68" t="s">
        <v>29</v>
      </c>
      <c r="G6" s="3" t="s">
        <v>88</v>
      </c>
      <c r="H6" s="68" t="s">
        <v>55</v>
      </c>
      <c r="I6" s="68" t="s">
        <v>56</v>
      </c>
      <c r="J6" s="68" t="s">
        <v>57</v>
      </c>
      <c r="K6" s="68" t="s">
        <v>58</v>
      </c>
      <c r="L6" s="68" t="s">
        <v>59</v>
      </c>
      <c r="M6" s="68" t="s">
        <v>60</v>
      </c>
      <c r="N6" s="68" t="s">
        <v>61</v>
      </c>
      <c r="O6" s="68" t="s">
        <v>62</v>
      </c>
      <c r="P6" s="68" t="s">
        <v>54</v>
      </c>
      <c r="Q6" s="68" t="s">
        <v>53</v>
      </c>
      <c r="R6" s="68" t="s">
        <v>52</v>
      </c>
      <c r="S6" s="68" t="s">
        <v>51</v>
      </c>
      <c r="T6" s="68" t="s">
        <v>50</v>
      </c>
      <c r="U6" s="68" t="s">
        <v>49</v>
      </c>
      <c r="V6" s="68" t="s">
        <v>48</v>
      </c>
      <c r="W6" s="68" t="s">
        <v>99</v>
      </c>
      <c r="X6" s="68" t="s">
        <v>104</v>
      </c>
      <c r="Y6" s="68" t="s">
        <v>112</v>
      </c>
      <c r="Z6" s="68" t="s">
        <v>113</v>
      </c>
    </row>
    <row r="7" spans="1:26" x14ac:dyDescent="0.35">
      <c r="A7" s="3" t="s">
        <v>0</v>
      </c>
      <c r="B7" s="68"/>
      <c r="C7" s="69"/>
      <c r="D7" s="68"/>
      <c r="G7" s="3" t="s">
        <v>0</v>
      </c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9" spans="1:26" x14ac:dyDescent="0.35">
      <c r="A9" s="5" t="s">
        <v>84</v>
      </c>
      <c r="B9" s="9">
        <f>W9</f>
        <v>1305.42787344</v>
      </c>
      <c r="C9" s="9">
        <f>Z9</f>
        <v>1287.7160888599999</v>
      </c>
      <c r="D9" s="53">
        <f>C9/B9-1</f>
        <v>-1.356780021352455E-2</v>
      </c>
      <c r="G9" s="5" t="s">
        <v>84</v>
      </c>
      <c r="H9" s="9">
        <v>1621.21</v>
      </c>
      <c r="I9" s="9">
        <v>1618.2439999999999</v>
      </c>
      <c r="J9" s="9">
        <v>2045.0509999999999</v>
      </c>
      <c r="K9" s="9">
        <v>1893.8910000000001</v>
      </c>
      <c r="L9" s="9">
        <v>1887.99</v>
      </c>
      <c r="M9" s="9">
        <v>1877</v>
      </c>
      <c r="N9" s="9">
        <v>1870.7026136500001</v>
      </c>
      <c r="O9" s="9">
        <v>1857.9439466699998</v>
      </c>
      <c r="P9" s="9">
        <v>1865.7826170000001</v>
      </c>
      <c r="Q9" s="9">
        <v>1626.8895758000001</v>
      </c>
      <c r="R9" s="9">
        <v>1361.9305067499999</v>
      </c>
      <c r="S9" s="9">
        <v>1347.14813589</v>
      </c>
      <c r="T9" s="9">
        <v>1342.6678752600001</v>
      </c>
      <c r="U9" s="9">
        <v>1341.22899979</v>
      </c>
      <c r="V9" s="9">
        <v>1344.95474584</v>
      </c>
      <c r="W9" s="9">
        <v>1305.42787344</v>
      </c>
      <c r="X9" s="9">
        <v>1318.1200414800001</v>
      </c>
      <c r="Y9" s="9">
        <v>1280.81690873</v>
      </c>
      <c r="Z9" s="9">
        <v>1287.7160888599999</v>
      </c>
    </row>
    <row r="10" spans="1:26" x14ac:dyDescent="0.35">
      <c r="A10" s="5" t="s">
        <v>85</v>
      </c>
      <c r="B10" s="9">
        <f t="shared" ref="B10:B13" si="0">W10</f>
        <v>757.34681765000005</v>
      </c>
      <c r="C10" s="9">
        <f>Z10</f>
        <v>738.20035213999995</v>
      </c>
      <c r="D10" s="53">
        <f t="shared" ref="D10:D13" si="1">C10/B10-1</f>
        <v>-2.5280974401411527E-2</v>
      </c>
      <c r="G10" s="5" t="s">
        <v>85</v>
      </c>
      <c r="H10" s="9">
        <v>208.3</v>
      </c>
      <c r="I10" s="9">
        <v>337.4</v>
      </c>
      <c r="J10" s="9">
        <v>878.3</v>
      </c>
      <c r="K10" s="9">
        <v>832.76</v>
      </c>
      <c r="L10" s="9">
        <v>816.7</v>
      </c>
      <c r="M10" s="9">
        <v>912.5</v>
      </c>
      <c r="N10" s="9">
        <v>1090.5720669099999</v>
      </c>
      <c r="O10" s="9">
        <v>1058.0028371999999</v>
      </c>
      <c r="P10" s="9">
        <v>1041.9427924399999</v>
      </c>
      <c r="Q10" s="9">
        <v>821.89592786000003</v>
      </c>
      <c r="R10" s="9">
        <v>577.45237951000001</v>
      </c>
      <c r="S10" s="9">
        <v>644.96538209000005</v>
      </c>
      <c r="T10" s="9">
        <v>625.20350478</v>
      </c>
      <c r="U10" s="9">
        <v>642.64908048999996</v>
      </c>
      <c r="V10" s="9">
        <v>732.58318152000004</v>
      </c>
      <c r="W10" s="9">
        <v>757.34681765000005</v>
      </c>
      <c r="X10" s="9">
        <v>840.18244562999996</v>
      </c>
      <c r="Y10" s="9">
        <v>643.19314947999999</v>
      </c>
      <c r="Z10" s="9">
        <v>738.20035213999995</v>
      </c>
    </row>
    <row r="11" spans="1:26" x14ac:dyDescent="0.35">
      <c r="A11" s="5" t="s">
        <v>86</v>
      </c>
      <c r="B11" s="9">
        <f t="shared" si="0"/>
        <v>548.08105578999994</v>
      </c>
      <c r="C11" s="9">
        <f>Z11</f>
        <v>549.51573671999995</v>
      </c>
      <c r="D11" s="53">
        <f t="shared" si="1"/>
        <v>2.6176437131768537E-3</v>
      </c>
      <c r="G11" s="5" t="s">
        <v>86</v>
      </c>
      <c r="H11" s="9">
        <f>H9-H10</f>
        <v>1412.91</v>
      </c>
      <c r="I11" s="9">
        <f t="shared" ref="I11:P11" si="2">I9-I10</f>
        <v>1280.8440000000001</v>
      </c>
      <c r="J11" s="9">
        <f t="shared" si="2"/>
        <v>1166.751</v>
      </c>
      <c r="K11" s="9">
        <f t="shared" si="2"/>
        <v>1061.1310000000001</v>
      </c>
      <c r="L11" s="9">
        <f t="shared" si="2"/>
        <v>1071.29</v>
      </c>
      <c r="M11" s="9">
        <f t="shared" si="2"/>
        <v>964.5</v>
      </c>
      <c r="N11" s="9">
        <f t="shared" si="2"/>
        <v>780.13054674000023</v>
      </c>
      <c r="O11" s="9">
        <f t="shared" si="2"/>
        <v>799.9411094699999</v>
      </c>
      <c r="P11" s="9">
        <f t="shared" si="2"/>
        <v>823.83982456000012</v>
      </c>
      <c r="Q11" s="9">
        <f t="shared" ref="Q11" si="3">Q9-Q10</f>
        <v>804.99364794000007</v>
      </c>
      <c r="R11" s="9">
        <f t="shared" ref="R11" si="4">R9-R10</f>
        <v>784.47812723999994</v>
      </c>
      <c r="S11" s="9">
        <f t="shared" ref="S11" si="5">S9-S10</f>
        <v>702.1827538</v>
      </c>
      <c r="T11" s="9">
        <f t="shared" ref="T11" si="6">T9-T10</f>
        <v>717.46437048000007</v>
      </c>
      <c r="U11" s="9">
        <f t="shared" ref="U11" si="7">U9-U10</f>
        <v>698.57991930000003</v>
      </c>
      <c r="V11" s="9">
        <f t="shared" ref="V11:X11" si="8">V9-V10</f>
        <v>612.37156431999995</v>
      </c>
      <c r="W11" s="9">
        <f t="shared" si="8"/>
        <v>548.08105578999994</v>
      </c>
      <c r="X11" s="9">
        <f t="shared" si="8"/>
        <v>477.93759585000009</v>
      </c>
      <c r="Y11" s="9">
        <f t="shared" ref="Y11:Z11" si="9">Y9-Y10</f>
        <v>637.62375925000003</v>
      </c>
      <c r="Z11" s="9">
        <f t="shared" si="9"/>
        <v>549.51573671999995</v>
      </c>
    </row>
    <row r="12" spans="1:26" x14ac:dyDescent="0.35">
      <c r="A12" s="5" t="s">
        <v>87</v>
      </c>
      <c r="B12" s="9">
        <f t="shared" si="0"/>
        <v>638.54421912999999</v>
      </c>
      <c r="C12" s="9">
        <f>Z12</f>
        <v>631.35391621000019</v>
      </c>
      <c r="D12" s="53">
        <f t="shared" si="1"/>
        <v>-1.1260462008091499E-2</v>
      </c>
      <c r="G12" s="5" t="s">
        <v>87</v>
      </c>
      <c r="H12" s="9">
        <v>382.92145630999988</v>
      </c>
      <c r="I12" s="9">
        <v>393.30915419999997</v>
      </c>
      <c r="J12" s="9">
        <v>484.35407574999999</v>
      </c>
      <c r="K12" s="9">
        <f>SUM('Operating Income'!H32:K32)</f>
        <v>536.55660998999997</v>
      </c>
      <c r="L12" s="9">
        <f>SUM('Operating Income'!I32:L32)</f>
        <v>509.58181343000001</v>
      </c>
      <c r="M12" s="9">
        <f>SUM('Operating Income'!J32:M32)</f>
        <v>505.11810049000002</v>
      </c>
      <c r="N12" s="9">
        <f>SUM('Operating Income'!K32:N32)</f>
        <v>569.03689686999996</v>
      </c>
      <c r="O12" s="9">
        <f>SUM('Operating Income'!L32:O32)</f>
        <v>582.13436263000006</v>
      </c>
      <c r="P12" s="9">
        <f>SUM('Operating Income'!M32:P32)</f>
        <v>642.86230607999994</v>
      </c>
      <c r="Q12" s="9">
        <f>SUM('Operating Income'!N32:Q32)</f>
        <v>648.4863515699999</v>
      </c>
      <c r="R12" s="9">
        <f>SUM('Operating Income'!O32:R32)</f>
        <v>574.0483696199999</v>
      </c>
      <c r="S12" s="9">
        <f>SUM('Operating Income'!P32:S32)</f>
        <v>545.71205114999987</v>
      </c>
      <c r="T12" s="9">
        <f>SUM('Operating Income'!Q32:T32)</f>
        <v>535.59390827999982</v>
      </c>
      <c r="U12" s="9">
        <f>SUM('Operating Income'!R32:U32)</f>
        <v>541.16867648999994</v>
      </c>
      <c r="V12" s="9">
        <f>SUM('Operating Income'!S32:V32)</f>
        <v>595.27126139999996</v>
      </c>
      <c r="W12" s="9">
        <f>SUM('Operating Income'!T32:W32)</f>
        <v>638.54421912999999</v>
      </c>
      <c r="X12" s="9">
        <f>SUM('Operating Income'!U32:X32)</f>
        <v>648.81246179000004</v>
      </c>
      <c r="Y12" s="9">
        <f>SUM('Operating Income'!V32:Y32)</f>
        <v>642.92675406000012</v>
      </c>
      <c r="Z12" s="9">
        <f>SUM('Operating Income'!W32:Z32)</f>
        <v>631.35391621000019</v>
      </c>
    </row>
    <row r="13" spans="1:26" x14ac:dyDescent="0.35">
      <c r="A13" s="5" t="s">
        <v>96</v>
      </c>
      <c r="B13" s="9">
        <f t="shared" si="0"/>
        <v>0.85832905438678342</v>
      </c>
      <c r="C13" s="9">
        <f>Z13</f>
        <v>0.87037669777789206</v>
      </c>
      <c r="D13" s="53">
        <f t="shared" si="1"/>
        <v>1.4036159360486522E-2</v>
      </c>
      <c r="G13" s="5" t="s">
        <v>96</v>
      </c>
      <c r="H13" s="9">
        <f>H11/H12</f>
        <v>3.6898167410503038</v>
      </c>
      <c r="I13" s="9">
        <f t="shared" ref="I13:V13" si="10">I11/I12</f>
        <v>3.2565832407467523</v>
      </c>
      <c r="J13" s="9">
        <f t="shared" si="10"/>
        <v>2.408880317964373</v>
      </c>
      <c r="K13" s="9">
        <f t="shared" si="10"/>
        <v>1.9776683023619388</v>
      </c>
      <c r="L13" s="9">
        <f t="shared" si="10"/>
        <v>2.1022924519011714</v>
      </c>
      <c r="M13" s="9">
        <f t="shared" si="10"/>
        <v>1.9094544405840284</v>
      </c>
      <c r="N13" s="9">
        <f t="shared" si="10"/>
        <v>1.3709665419432826</v>
      </c>
      <c r="O13" s="9">
        <f t="shared" si="10"/>
        <v>1.37415201854084</v>
      </c>
      <c r="P13" s="9">
        <f t="shared" si="10"/>
        <v>1.2815183232371361</v>
      </c>
      <c r="Q13" s="9">
        <f t="shared" si="10"/>
        <v>1.2413424677190084</v>
      </c>
      <c r="R13" s="9">
        <f t="shared" si="10"/>
        <v>1.3665714750819644</v>
      </c>
      <c r="S13" s="9">
        <f t="shared" si="10"/>
        <v>1.2867275925467716</v>
      </c>
      <c r="T13" s="9">
        <f t="shared" si="10"/>
        <v>1.339567831874819</v>
      </c>
      <c r="U13" s="9">
        <f t="shared" si="10"/>
        <v>1.2908727900346406</v>
      </c>
      <c r="V13" s="9">
        <f t="shared" si="10"/>
        <v>1.0287269082666317</v>
      </c>
      <c r="W13" s="9">
        <f t="shared" ref="W13:X13" si="11">W11/W12</f>
        <v>0.85832905438678342</v>
      </c>
      <c r="X13" s="9">
        <f t="shared" si="11"/>
        <v>0.73663442673623203</v>
      </c>
      <c r="Y13" s="9">
        <f t="shared" ref="Y13:Z13" si="12">Y11/Y12</f>
        <v>0.99175179011215142</v>
      </c>
      <c r="Z13" s="9">
        <f t="shared" si="12"/>
        <v>0.87037669777789206</v>
      </c>
    </row>
    <row r="18" spans="1:26" ht="23.4" x14ac:dyDescent="0.45">
      <c r="A18" s="15" t="s">
        <v>36</v>
      </c>
      <c r="B18" s="16"/>
      <c r="C18" s="16"/>
      <c r="D18" s="16"/>
      <c r="G18" s="15" t="s">
        <v>36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20" spans="1:26" x14ac:dyDescent="0.35">
      <c r="A20" s="3" t="s">
        <v>88</v>
      </c>
      <c r="B20" s="68" t="s">
        <v>100</v>
      </c>
      <c r="C20" s="69" t="s">
        <v>114</v>
      </c>
      <c r="D20" s="68" t="s">
        <v>29</v>
      </c>
      <c r="G20" s="3" t="s">
        <v>88</v>
      </c>
      <c r="H20" s="68" t="s">
        <v>55</v>
      </c>
      <c r="I20" s="68" t="s">
        <v>56</v>
      </c>
      <c r="J20" s="68" t="s">
        <v>57</v>
      </c>
      <c r="K20" s="68" t="s">
        <v>58</v>
      </c>
      <c r="L20" s="68" t="s">
        <v>59</v>
      </c>
      <c r="M20" s="68" t="s">
        <v>60</v>
      </c>
      <c r="N20" s="68" t="s">
        <v>61</v>
      </c>
      <c r="O20" s="68" t="s">
        <v>62</v>
      </c>
      <c r="P20" s="68" t="s">
        <v>54</v>
      </c>
      <c r="Q20" s="68" t="s">
        <v>53</v>
      </c>
      <c r="R20" s="68" t="s">
        <v>52</v>
      </c>
      <c r="S20" s="68" t="s">
        <v>51</v>
      </c>
      <c r="T20" s="68" t="s">
        <v>50</v>
      </c>
      <c r="U20" s="68" t="s">
        <v>49</v>
      </c>
      <c r="V20" s="68" t="s">
        <v>48</v>
      </c>
      <c r="W20" s="68" t="s">
        <v>99</v>
      </c>
      <c r="X20" s="68" t="s">
        <v>104</v>
      </c>
      <c r="Y20" s="68" t="s">
        <v>112</v>
      </c>
      <c r="Z20" s="68" t="s">
        <v>113</v>
      </c>
    </row>
    <row r="21" spans="1:26" x14ac:dyDescent="0.35">
      <c r="A21" s="3" t="s">
        <v>0</v>
      </c>
      <c r="B21" s="68"/>
      <c r="C21" s="69"/>
      <c r="D21" s="68"/>
      <c r="G21" s="3" t="s">
        <v>0</v>
      </c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</row>
    <row r="23" spans="1:26" x14ac:dyDescent="0.35">
      <c r="A23" s="5" t="s">
        <v>84</v>
      </c>
      <c r="B23" s="9">
        <f>W23</f>
        <v>354.02454993999999</v>
      </c>
      <c r="C23" s="9">
        <f>Z23</f>
        <v>345.42533279000003</v>
      </c>
      <c r="D23" s="53">
        <f>C23/B23-1</f>
        <v>-2.4289889363484418E-2</v>
      </c>
      <c r="G23" s="5" t="s">
        <v>84</v>
      </c>
      <c r="H23" s="39"/>
      <c r="I23" s="39"/>
      <c r="J23" s="39"/>
      <c r="K23" s="39"/>
      <c r="L23" s="39"/>
      <c r="M23" s="39"/>
      <c r="N23" s="39"/>
      <c r="O23" s="39"/>
      <c r="P23" s="9">
        <v>378.24112093999997</v>
      </c>
      <c r="Q23" s="9">
        <v>383.03361709000001</v>
      </c>
      <c r="R23" s="9">
        <v>378.53295608000002</v>
      </c>
      <c r="S23" s="9">
        <v>362.88383331</v>
      </c>
      <c r="T23" s="9">
        <v>360.77624745000003</v>
      </c>
      <c r="U23" s="9">
        <v>361.36130248000001</v>
      </c>
      <c r="V23" s="9">
        <v>350.57789079999998</v>
      </c>
      <c r="W23" s="9">
        <v>354.02454993999999</v>
      </c>
      <c r="X23" s="9">
        <v>350.32716904</v>
      </c>
      <c r="Y23" s="9">
        <v>354.05027138999998</v>
      </c>
      <c r="Z23" s="9">
        <v>345.42533279000003</v>
      </c>
    </row>
    <row r="24" spans="1:26" x14ac:dyDescent="0.35">
      <c r="A24" s="5" t="s">
        <v>85</v>
      </c>
      <c r="B24" s="9">
        <f t="shared" ref="B24:B27" si="13">W24</f>
        <v>52.868302270000001</v>
      </c>
      <c r="C24" s="9">
        <f t="shared" ref="C24:C27" si="14">Z24</f>
        <v>46.437148880000002</v>
      </c>
      <c r="D24" s="53">
        <f t="shared" ref="D24:D27" si="15">C24/B24-1</f>
        <v>-0.1216447874031571</v>
      </c>
      <c r="G24" s="5" t="s">
        <v>85</v>
      </c>
      <c r="H24" s="39"/>
      <c r="I24" s="39"/>
      <c r="J24" s="39"/>
      <c r="K24" s="39"/>
      <c r="L24" s="39"/>
      <c r="M24" s="39"/>
      <c r="N24" s="39"/>
      <c r="O24" s="39"/>
      <c r="P24" s="9">
        <v>20.63219316</v>
      </c>
      <c r="Q24" s="9">
        <v>26.780675710000001</v>
      </c>
      <c r="R24" s="9">
        <v>42.75403962</v>
      </c>
      <c r="S24" s="9">
        <v>22.031641610000001</v>
      </c>
      <c r="T24" s="9">
        <v>38.979379139999999</v>
      </c>
      <c r="U24" s="9">
        <v>37.818563949999998</v>
      </c>
      <c r="V24" s="9">
        <v>43.233564700000002</v>
      </c>
      <c r="W24" s="9">
        <v>52.868302270000001</v>
      </c>
      <c r="X24" s="9">
        <v>40.557920690000003</v>
      </c>
      <c r="Y24" s="9">
        <v>52.415248669999997</v>
      </c>
      <c r="Z24" s="9">
        <v>46.437148880000002</v>
      </c>
    </row>
    <row r="25" spans="1:26" x14ac:dyDescent="0.35">
      <c r="A25" s="5" t="s">
        <v>86</v>
      </c>
      <c r="B25" s="9">
        <f t="shared" si="13"/>
        <v>301.15624766999997</v>
      </c>
      <c r="C25" s="9">
        <f t="shared" si="14"/>
        <v>298.98818391000003</v>
      </c>
      <c r="D25" s="53">
        <f t="shared" si="15"/>
        <v>-7.199132599021052E-3</v>
      </c>
      <c r="G25" s="5" t="s">
        <v>86</v>
      </c>
      <c r="H25" s="39"/>
      <c r="I25" s="39"/>
      <c r="J25" s="39"/>
      <c r="K25" s="39"/>
      <c r="L25" s="39"/>
      <c r="M25" s="39"/>
      <c r="N25" s="39"/>
      <c r="O25" s="39"/>
      <c r="P25" s="9">
        <f>P23-P24</f>
        <v>357.60892777999999</v>
      </c>
      <c r="Q25" s="9">
        <f t="shared" ref="Q25:V25" si="16">Q23-Q24</f>
        <v>356.25294137999998</v>
      </c>
      <c r="R25" s="9">
        <f t="shared" si="16"/>
        <v>335.77891646</v>
      </c>
      <c r="S25" s="9">
        <f t="shared" si="16"/>
        <v>340.85219169999999</v>
      </c>
      <c r="T25" s="9">
        <f t="shared" si="16"/>
        <v>321.79686831000004</v>
      </c>
      <c r="U25" s="9">
        <f t="shared" si="16"/>
        <v>323.54273853000001</v>
      </c>
      <c r="V25" s="9">
        <f t="shared" si="16"/>
        <v>307.34432609999999</v>
      </c>
      <c r="W25" s="9">
        <f t="shared" ref="W25:X25" si="17">W23-W24</f>
        <v>301.15624766999997</v>
      </c>
      <c r="X25" s="9">
        <f t="shared" si="17"/>
        <v>309.76924835</v>
      </c>
      <c r="Y25" s="9">
        <f t="shared" ref="Y25:Z25" si="18">Y23-Y24</f>
        <v>301.63502271999999</v>
      </c>
      <c r="Z25" s="9">
        <f t="shared" si="18"/>
        <v>298.98818391000003</v>
      </c>
    </row>
    <row r="26" spans="1:26" x14ac:dyDescent="0.35">
      <c r="A26" s="5" t="s">
        <v>87</v>
      </c>
      <c r="B26" s="9">
        <f t="shared" si="13"/>
        <v>53.585730650000002</v>
      </c>
      <c r="C26" s="9">
        <f t="shared" si="14"/>
        <v>47.392068980000005</v>
      </c>
      <c r="D26" s="53">
        <f t="shared" si="15"/>
        <v>-0.11558416009020112</v>
      </c>
      <c r="G26" s="5" t="s">
        <v>87</v>
      </c>
      <c r="H26" s="39"/>
      <c r="I26" s="39"/>
      <c r="J26" s="39"/>
      <c r="K26" s="39"/>
      <c r="L26" s="39"/>
      <c r="M26" s="39"/>
      <c r="N26" s="39"/>
      <c r="O26" s="39"/>
      <c r="P26" s="9">
        <v>52.496359250000012</v>
      </c>
      <c r="Q26" s="9">
        <v>43.236194240000017</v>
      </c>
      <c r="R26" s="9">
        <v>46.363594150000011</v>
      </c>
      <c r="S26" s="9">
        <f>SUM('Operating Income'!P62:S62)</f>
        <v>56.038916260000008</v>
      </c>
      <c r="T26" s="9">
        <f>SUM('Operating Income'!Q62:T62)</f>
        <v>50.73002218000002</v>
      </c>
      <c r="U26" s="9">
        <f>SUM('Operating Income'!R62:U62)</f>
        <v>52.520309130000015</v>
      </c>
      <c r="V26" s="9">
        <f>SUM('Operating Income'!S62:V62)</f>
        <v>49.897649080000001</v>
      </c>
      <c r="W26" s="9">
        <f>SUM('Operating Income'!T62:W62)</f>
        <v>53.585730650000002</v>
      </c>
      <c r="X26" s="9">
        <f>SUM('Operating Income'!U62:X62)</f>
        <v>52.09403240999999</v>
      </c>
      <c r="Y26" s="9">
        <f>SUM('Operating Income'!V62:Y62)</f>
        <v>53.503672749999993</v>
      </c>
      <c r="Z26" s="9">
        <f>SUM('Operating Income'!W62:Z62)</f>
        <v>47.392068980000005</v>
      </c>
    </row>
    <row r="27" spans="1:26" x14ac:dyDescent="0.35">
      <c r="A27" s="5" t="s">
        <v>96</v>
      </c>
      <c r="B27" s="9">
        <f t="shared" si="13"/>
        <v>5.6200828843228612</v>
      </c>
      <c r="C27" s="9">
        <f t="shared" si="14"/>
        <v>6.3088231922555744</v>
      </c>
      <c r="D27" s="53">
        <f t="shared" si="15"/>
        <v>0.12254984883834075</v>
      </c>
      <c r="G27" s="5" t="s">
        <v>96</v>
      </c>
      <c r="H27" s="39"/>
      <c r="I27" s="39"/>
      <c r="J27" s="39"/>
      <c r="K27" s="39"/>
      <c r="L27" s="39"/>
      <c r="M27" s="39"/>
      <c r="N27" s="39"/>
      <c r="O27" s="39"/>
      <c r="P27" s="9">
        <f t="shared" ref="P27" si="19">P25/P26</f>
        <v>6.812071025287338</v>
      </c>
      <c r="Q27" s="9">
        <f t="shared" ref="Q27" si="20">Q25/Q26</f>
        <v>8.2396924068402893</v>
      </c>
      <c r="R27" s="9">
        <f t="shared" ref="R27" si="21">R25/R26</f>
        <v>7.2422969490599751</v>
      </c>
      <c r="S27" s="9">
        <f t="shared" ref="S27:V27" si="22">S25/S26</f>
        <v>6.082419405089329</v>
      </c>
      <c r="T27" s="9">
        <f t="shared" si="22"/>
        <v>6.3433220503669787</v>
      </c>
      <c r="U27" s="9">
        <f t="shared" si="22"/>
        <v>6.1603357613367482</v>
      </c>
      <c r="V27" s="9">
        <f t="shared" si="22"/>
        <v>6.1594951218491349</v>
      </c>
      <c r="W27" s="9">
        <f t="shared" ref="W27:X27" si="23">W25/W26</f>
        <v>5.6200828843228612</v>
      </c>
      <c r="X27" s="9">
        <f t="shared" si="23"/>
        <v>5.9463480559922361</v>
      </c>
      <c r="Y27" s="9">
        <f t="shared" ref="Y27" si="24">Y25/Y26</f>
        <v>5.6376507857584421</v>
      </c>
      <c r="Z27" s="9">
        <f>Z25/Z26</f>
        <v>6.3088231922555744</v>
      </c>
    </row>
    <row r="30" spans="1:26" x14ac:dyDescent="0.35">
      <c r="B30" s="63"/>
    </row>
  </sheetData>
  <mergeCells count="44">
    <mergeCell ref="Z6:Z7"/>
    <mergeCell ref="Z20:Z21"/>
    <mergeCell ref="Y6:Y7"/>
    <mergeCell ref="Y20:Y21"/>
    <mergeCell ref="O20:O21"/>
    <mergeCell ref="P20:P21"/>
    <mergeCell ref="Q20:Q21"/>
    <mergeCell ref="R20:R21"/>
    <mergeCell ref="S20:S21"/>
    <mergeCell ref="Q6:Q7"/>
    <mergeCell ref="R6:R7"/>
    <mergeCell ref="U20:U21"/>
    <mergeCell ref="V20:V21"/>
    <mergeCell ref="T20:T21"/>
    <mergeCell ref="X6:X7"/>
    <mergeCell ref="X20:X21"/>
    <mergeCell ref="W6:W7"/>
    <mergeCell ref="W20:W21"/>
    <mergeCell ref="H6:H7"/>
    <mergeCell ref="H20:H21"/>
    <mergeCell ref="I6:I7"/>
    <mergeCell ref="J6:J7"/>
    <mergeCell ref="K6:K7"/>
    <mergeCell ref="I20:I21"/>
    <mergeCell ref="J20:J21"/>
    <mergeCell ref="K20:K21"/>
    <mergeCell ref="S6:S7"/>
    <mergeCell ref="T6:T7"/>
    <mergeCell ref="U6:U7"/>
    <mergeCell ref="V6:V7"/>
    <mergeCell ref="O6:O7"/>
    <mergeCell ref="P6:P7"/>
    <mergeCell ref="B6:B7"/>
    <mergeCell ref="C6:C7"/>
    <mergeCell ref="D6:D7"/>
    <mergeCell ref="B20:B21"/>
    <mergeCell ref="C20:C21"/>
    <mergeCell ref="D20:D21"/>
    <mergeCell ref="L20:L21"/>
    <mergeCell ref="M20:M21"/>
    <mergeCell ref="N20:N21"/>
    <mergeCell ref="M6:M7"/>
    <mergeCell ref="N6:N7"/>
    <mergeCell ref="L6:L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Q19"/>
  <sheetViews>
    <sheetView tabSelected="1" zoomScale="90" zoomScaleNormal="90" workbookViewId="0">
      <selection activeCell="G26" sqref="G26"/>
    </sheetView>
  </sheetViews>
  <sheetFormatPr baseColWidth="10" defaultColWidth="11.44140625" defaultRowHeight="14.4" x14ac:dyDescent="0.35"/>
  <cols>
    <col min="1" max="1" width="22.5546875" style="54" bestFit="1" customWidth="1"/>
    <col min="2" max="13" width="7.88671875" style="54" customWidth="1"/>
    <col min="14" max="17" width="8" style="54" customWidth="1"/>
    <col min="18" max="16384" width="11.44140625" style="54"/>
  </cols>
  <sheetData>
    <row r="4" spans="1:17" ht="23.4" x14ac:dyDescent="0.45">
      <c r="A4" s="15" t="s">
        <v>30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7" ht="14.25" customHeight="1" x14ac:dyDescent="0.35">
      <c r="A5" s="1"/>
      <c r="B5" s="1"/>
      <c r="C5" s="1"/>
      <c r="D5" s="1"/>
    </row>
    <row r="6" spans="1:17" x14ac:dyDescent="0.35">
      <c r="A6" s="3" t="s">
        <v>101</v>
      </c>
      <c r="B6" s="68">
        <v>2018</v>
      </c>
      <c r="C6" s="68">
        <v>2019</v>
      </c>
      <c r="D6" s="68">
        <v>2020</v>
      </c>
      <c r="E6" s="68">
        <v>2021</v>
      </c>
      <c r="F6" s="68">
        <v>2022</v>
      </c>
      <c r="G6" s="68">
        <v>2023</v>
      </c>
      <c r="H6" s="68">
        <v>2024</v>
      </c>
      <c r="I6" s="68">
        <v>2025</v>
      </c>
      <c r="J6" s="68">
        <v>2026</v>
      </c>
      <c r="K6" s="68">
        <v>2027</v>
      </c>
      <c r="L6" s="68">
        <v>2028</v>
      </c>
      <c r="M6" s="68">
        <v>2029</v>
      </c>
    </row>
    <row r="7" spans="1:17" x14ac:dyDescent="0.35">
      <c r="A7" s="3" t="s">
        <v>0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</row>
    <row r="8" spans="1:17" ht="8.25" customHeight="1" x14ac:dyDescent="0.35">
      <c r="A8" s="1"/>
      <c r="B8" s="1"/>
      <c r="C8" s="1"/>
      <c r="D8" s="1"/>
    </row>
    <row r="9" spans="1:17" x14ac:dyDescent="0.35">
      <c r="A9" s="5" t="s">
        <v>102</v>
      </c>
      <c r="B9" s="8">
        <v>17.574363173124201</v>
      </c>
      <c r="C9" s="8">
        <v>35.530799999999999</v>
      </c>
      <c r="D9" s="8">
        <v>35.936</v>
      </c>
      <c r="E9" s="8">
        <v>36.3626</v>
      </c>
      <c r="F9" s="8">
        <v>27.518999999999998</v>
      </c>
      <c r="G9" s="8">
        <v>27.518999999999998</v>
      </c>
      <c r="H9" s="8">
        <v>527.51900000000001</v>
      </c>
      <c r="I9" s="8">
        <v>27.518999999999998</v>
      </c>
      <c r="J9" s="8">
        <v>27.518999999999998</v>
      </c>
      <c r="K9" s="8">
        <v>527.51900000000001</v>
      </c>
      <c r="L9" s="8">
        <v>19.13</v>
      </c>
      <c r="M9" s="8">
        <v>5.37</v>
      </c>
    </row>
    <row r="14" spans="1:17" ht="23.4" x14ac:dyDescent="0.45">
      <c r="A14" s="15" t="s">
        <v>36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ht="13.5" customHeight="1" x14ac:dyDescent="0.35">
      <c r="A15" s="1"/>
      <c r="B15" s="1"/>
      <c r="C15" s="1"/>
      <c r="D15" s="1"/>
    </row>
    <row r="16" spans="1:17" x14ac:dyDescent="0.35">
      <c r="A16" s="3" t="s">
        <v>101</v>
      </c>
      <c r="B16" s="68">
        <v>2018</v>
      </c>
      <c r="C16" s="68">
        <v>2019</v>
      </c>
      <c r="D16" s="68">
        <v>2020</v>
      </c>
      <c r="E16" s="68">
        <v>2021</v>
      </c>
      <c r="F16" s="68">
        <v>2022</v>
      </c>
      <c r="G16" s="68">
        <v>2023</v>
      </c>
      <c r="H16" s="68">
        <v>2024</v>
      </c>
      <c r="I16" s="68">
        <v>2025</v>
      </c>
      <c r="J16" s="68">
        <v>2026</v>
      </c>
      <c r="K16" s="68">
        <v>2027</v>
      </c>
      <c r="L16" s="70">
        <v>2028</v>
      </c>
      <c r="M16" s="68">
        <v>2029</v>
      </c>
      <c r="N16" s="68">
        <v>2030</v>
      </c>
      <c r="O16" s="68">
        <v>2031</v>
      </c>
      <c r="P16" s="70">
        <v>2032</v>
      </c>
      <c r="Q16" s="68">
        <v>2033</v>
      </c>
    </row>
    <row r="17" spans="1:17" x14ac:dyDescent="0.35">
      <c r="A17" s="3" t="s">
        <v>0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70"/>
      <c r="M17" s="68"/>
      <c r="N17" s="68"/>
      <c r="O17" s="68"/>
      <c r="P17" s="70"/>
      <c r="Q17" s="68"/>
    </row>
    <row r="18" spans="1:17" x14ac:dyDescent="0.35">
      <c r="A18" s="1"/>
      <c r="B18" s="1"/>
      <c r="C18" s="1"/>
      <c r="D18" s="1"/>
    </row>
    <row r="19" spans="1:17" x14ac:dyDescent="0.35">
      <c r="A19" s="5" t="s">
        <v>103</v>
      </c>
      <c r="B19" s="8"/>
      <c r="C19" s="8">
        <v>12.095851459586251</v>
      </c>
      <c r="D19" s="8">
        <v>18.149270043326897</v>
      </c>
      <c r="E19" s="8">
        <v>24.209463440560061</v>
      </c>
      <c r="F19" s="8">
        <v>27.277290867211061</v>
      </c>
      <c r="G19" s="8">
        <v>28.353720509290852</v>
      </c>
      <c r="H19" s="8">
        <v>24.439843343030386</v>
      </c>
      <c r="I19" s="8">
        <v>16.536888707753988</v>
      </c>
      <c r="J19" s="8">
        <v>18.646241853782826</v>
      </c>
      <c r="K19" s="8">
        <v>168.7694637158518</v>
      </c>
      <c r="L19" s="8">
        <v>0.90831319429058754</v>
      </c>
      <c r="M19" s="8">
        <v>1.0647722620161837</v>
      </c>
      <c r="N19" s="8">
        <v>1.2410742557204983</v>
      </c>
      <c r="O19" s="8">
        <v>1.4397357550886891</v>
      </c>
      <c r="P19" s="8">
        <v>1.6635925051003129</v>
      </c>
      <c r="Q19" s="8">
        <v>0.21011627451352849</v>
      </c>
    </row>
  </sheetData>
  <mergeCells count="28">
    <mergeCell ref="B6:B7"/>
    <mergeCell ref="Q16:Q17"/>
    <mergeCell ref="L16:L17"/>
    <mergeCell ref="M16:M17"/>
    <mergeCell ref="N16:N17"/>
    <mergeCell ref="O16:O17"/>
    <mergeCell ref="P16:P17"/>
    <mergeCell ref="H16:H17"/>
    <mergeCell ref="I16:I17"/>
    <mergeCell ref="J16:J17"/>
    <mergeCell ref="K16:K17"/>
    <mergeCell ref="G6:G7"/>
    <mergeCell ref="G16:G17"/>
    <mergeCell ref="H6:H7"/>
    <mergeCell ref="I6:I7"/>
    <mergeCell ref="J6:J7"/>
    <mergeCell ref="B16:B17"/>
    <mergeCell ref="C16:C17"/>
    <mergeCell ref="D16:D17"/>
    <mergeCell ref="E16:E17"/>
    <mergeCell ref="F16:F17"/>
    <mergeCell ref="M6:M7"/>
    <mergeCell ref="C6:C7"/>
    <mergeCell ref="D6:D7"/>
    <mergeCell ref="E6:E7"/>
    <mergeCell ref="F6:F7"/>
    <mergeCell ref="L6:L7"/>
    <mergeCell ref="K6:K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Physical Sales &amp; Gx.</vt:lpstr>
      <vt:lpstr>Income Statement</vt:lpstr>
      <vt:lpstr>Operating Income</vt:lpstr>
      <vt:lpstr>Non-Operating Income</vt:lpstr>
      <vt:lpstr>Balance Sheet</vt:lpstr>
      <vt:lpstr>Cash Flow</vt:lpstr>
      <vt:lpstr>Main Debt Items</vt:lpstr>
      <vt:lpstr>Amortization Profile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Pubill Comadrán</dc:creator>
  <cp:lastModifiedBy>Soledad Errázuriz Vergara</cp:lastModifiedBy>
  <dcterms:created xsi:type="dcterms:W3CDTF">2017-12-05T18:05:13Z</dcterms:created>
  <dcterms:modified xsi:type="dcterms:W3CDTF">2018-11-15T18:06:14Z</dcterms:modified>
</cp:coreProperties>
</file>